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5\"/>
    </mc:Choice>
  </mc:AlternateContent>
  <xr:revisionPtr revIDLastSave="0" documentId="13_ncr:1_{833137CB-FF35-4C22-B6B1-E61F802ACC55}" xr6:coauthVersionLast="47" xr6:coauthVersionMax="47" xr10:uidLastSave="{00000000-0000-0000-0000-000000000000}"/>
  <bookViews>
    <workbookView xWindow="-108" yWindow="-108" windowWidth="23256" windowHeight="12456" tabRatio="940" firstSheet="1" activeTab="7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6" l="1"/>
  <c r="G112" i="6"/>
  <c r="C17" i="6"/>
  <c r="G37" i="6" l="1"/>
  <c r="G17" i="2" l="1"/>
  <c r="E32" i="6" l="1"/>
  <c r="H32" i="6" s="1"/>
  <c r="F37" i="6" l="1"/>
  <c r="D37" i="6" l="1"/>
  <c r="D47" i="6"/>
  <c r="G84" i="6" l="1"/>
  <c r="E114" i="6" l="1"/>
  <c r="D92" i="6"/>
  <c r="F10" i="1" l="1"/>
  <c r="C61" i="1"/>
  <c r="D84" i="6" l="1"/>
  <c r="H140" i="6" l="1"/>
  <c r="E125" i="6" l="1"/>
  <c r="D14" i="4" l="1"/>
  <c r="B61" i="1" l="1"/>
  <c r="E128" i="6" l="1"/>
  <c r="G102" i="6"/>
  <c r="F102" i="6"/>
  <c r="C9" i="6" l="1"/>
  <c r="D122" i="6" l="1"/>
  <c r="E69" i="1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F64" i="1" l="1"/>
  <c r="G17" i="6" l="1"/>
  <c r="G27" i="6" l="1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E30" i="6"/>
  <c r="H30" i="6" s="1"/>
  <c r="E31" i="6"/>
  <c r="H31" i="6" s="1"/>
  <c r="E33" i="6"/>
  <c r="H33" i="6" s="1"/>
  <c r="E34" i="6"/>
  <c r="H34" i="6" s="1"/>
  <c r="E35" i="6"/>
  <c r="H35" i="6" s="1"/>
  <c r="E36" i="6"/>
  <c r="H36" i="6" s="1"/>
  <c r="E28" i="6"/>
  <c r="E11" i="6"/>
  <c r="E12" i="6"/>
  <c r="E13" i="6"/>
  <c r="E14" i="6"/>
  <c r="E15" i="6"/>
  <c r="E16" i="6"/>
  <c r="E10" i="6"/>
  <c r="E57" i="6" l="1"/>
  <c r="E84" i="6"/>
  <c r="E9" i="6"/>
  <c r="E102" i="6"/>
  <c r="E47" i="6"/>
  <c r="E17" i="6"/>
  <c r="E92" i="6"/>
  <c r="E27" i="6"/>
  <c r="E112" i="6"/>
  <c r="C92" i="6" l="1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F84" i="6" l="1"/>
  <c r="F47" i="6"/>
  <c r="C112" i="6" l="1"/>
  <c r="D112" i="6"/>
  <c r="C102" i="6"/>
  <c r="C18" i="1" l="1"/>
  <c r="F57" i="6" l="1"/>
  <c r="E41" i="6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29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G20" i="8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G57" i="6"/>
  <c r="C57" i="6"/>
  <c r="C47" i="6"/>
  <c r="G47" i="6"/>
  <c r="E37" i="6"/>
  <c r="F27" i="6"/>
  <c r="F17" i="6"/>
  <c r="F9" i="6"/>
  <c r="G9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E14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69" i="1"/>
  <c r="F76" i="1"/>
  <c r="E76" i="1"/>
  <c r="E64" i="1"/>
  <c r="E58" i="1"/>
  <c r="E43" i="1"/>
  <c r="E39" i="1"/>
  <c r="E32" i="1"/>
  <c r="E28" i="1"/>
  <c r="E24" i="1"/>
  <c r="E20" i="1"/>
  <c r="F9" i="8" l="1"/>
  <c r="F80" i="1"/>
  <c r="E80" i="1"/>
  <c r="J19" i="3"/>
  <c r="G8" i="6"/>
  <c r="F8" i="6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H9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D9" i="8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G9" i="8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E48" i="1"/>
  <c r="E60" i="1" s="1"/>
  <c r="F48" i="1"/>
  <c r="F60" i="1" s="1"/>
  <c r="B30" i="7"/>
  <c r="C10" i="1"/>
  <c r="C26" i="1"/>
  <c r="C32" i="1"/>
  <c r="C39" i="1"/>
  <c r="C42" i="1"/>
  <c r="B42" i="1"/>
  <c r="B39" i="1"/>
  <c r="B32" i="1"/>
  <c r="B26" i="1"/>
  <c r="B18" i="1"/>
  <c r="B10" i="1"/>
  <c r="B48" i="1" l="1"/>
  <c r="B63" i="1" s="1"/>
  <c r="C31" i="9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F82" i="1"/>
  <c r="G20" i="9"/>
  <c r="D31" i="9"/>
  <c r="G8" i="9"/>
  <c r="E83" i="8"/>
  <c r="H9" i="8"/>
  <c r="G30" i="7"/>
  <c r="H74" i="5"/>
  <c r="F74" i="5"/>
  <c r="H8" i="6"/>
  <c r="D19" i="2"/>
  <c r="G8" i="2"/>
  <c r="E82" i="1"/>
  <c r="C48" i="1"/>
  <c r="C63" i="1" s="1"/>
  <c r="G19" i="2" l="1"/>
  <c r="G31" i="9"/>
  <c r="H83" i="8"/>
  <c r="I74" i="5"/>
  <c r="H123" i="6"/>
  <c r="F122" i="6"/>
  <c r="H125" i="6"/>
  <c r="G122" i="6"/>
  <c r="G83" i="6" s="1"/>
  <c r="G158" i="6" s="1"/>
  <c r="F83" i="6" l="1"/>
  <c r="F158" i="6" l="1"/>
  <c r="H122" i="6"/>
  <c r="E83" i="6"/>
  <c r="H83" i="6" l="1"/>
  <c r="E158" i="6"/>
  <c r="H158" i="6" l="1"/>
  <c r="D61" i="6" l="1"/>
  <c r="D8" i="6"/>
  <c r="D158" i="6" l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<sst xmlns="http://schemas.openxmlformats.org/spreadsheetml/2006/main" count="691" uniqueCount="463">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</sst>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vertical="center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" fontId="3" fillId="2" borderId="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3" fontId="4" fillId="2" borderId="5" xfId="2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opLeftCell="A34" zoomScaleNormal="100" workbookViewId="0">
      <selection activeCell="F60" sqref="F60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64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36"/>
      <c r="B2" s="137"/>
      <c r="C2" s="137"/>
      <c r="D2" s="137"/>
      <c r="E2" s="137"/>
      <c r="F2" s="138"/>
    </row>
    <row r="3" spans="1:7" ht="12" x14ac:dyDescent="0.2">
      <c r="A3" s="142" t="s">
        <v>457</v>
      </c>
      <c r="B3" s="143"/>
      <c r="C3" s="143"/>
      <c r="D3" s="143"/>
      <c r="E3" s="143"/>
      <c r="F3" s="144"/>
    </row>
    <row r="4" spans="1:7" ht="12" x14ac:dyDescent="0.2">
      <c r="A4" s="139" t="s">
        <v>436</v>
      </c>
      <c r="B4" s="140"/>
      <c r="C4" s="140"/>
      <c r="D4" s="140"/>
      <c r="E4" s="140"/>
      <c r="F4" s="141"/>
    </row>
    <row r="5" spans="1:7" ht="12" x14ac:dyDescent="0.2">
      <c r="A5" s="139" t="s">
        <v>452</v>
      </c>
      <c r="B5" s="140"/>
      <c r="C5" s="140"/>
      <c r="D5" s="140"/>
      <c r="E5" s="140"/>
      <c r="F5" s="141"/>
    </row>
    <row r="6" spans="1:7" ht="12.6" thickBot="1" x14ac:dyDescent="0.25">
      <c r="A6" s="133" t="s">
        <v>0</v>
      </c>
      <c r="B6" s="134"/>
      <c r="C6" s="134"/>
      <c r="D6" s="134"/>
      <c r="E6" s="134"/>
      <c r="F6" s="135"/>
    </row>
    <row r="7" spans="1:7" ht="12" x14ac:dyDescent="0.2">
      <c r="A7" s="93" t="s">
        <v>198</v>
      </c>
      <c r="B7" s="94">
        <v>2025</v>
      </c>
      <c r="C7" s="94">
        <v>2024</v>
      </c>
      <c r="D7" s="94" t="s">
        <v>198</v>
      </c>
      <c r="E7" s="94">
        <v>2025</v>
      </c>
      <c r="F7" s="94">
        <v>2024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12" x14ac:dyDescent="0.2">
      <c r="A10" s="95" t="s">
        <v>6</v>
      </c>
      <c r="B10" s="97">
        <f>SUM(B11:B17)</f>
        <v>9462459</v>
      </c>
      <c r="C10" s="97">
        <f>SUM(C11:C17)</f>
        <v>6283604</v>
      </c>
      <c r="D10" s="95" t="s">
        <v>7</v>
      </c>
      <c r="E10" s="97">
        <f>SUM(E11:E19)</f>
        <v>5816636</v>
      </c>
      <c r="F10" s="97">
        <f>SUM(F11:F19)</f>
        <v>7392302</v>
      </c>
    </row>
    <row r="11" spans="1:7" ht="11.4" x14ac:dyDescent="0.2">
      <c r="A11" s="100" t="s">
        <v>8</v>
      </c>
      <c r="B11" s="99">
        <v>10000</v>
      </c>
      <c r="C11" s="99">
        <v>0</v>
      </c>
      <c r="D11" s="100" t="s">
        <v>9</v>
      </c>
      <c r="E11" s="99">
        <v>0</v>
      </c>
      <c r="F11" s="99">
        <v>0</v>
      </c>
    </row>
    <row r="12" spans="1:7" ht="11.4" x14ac:dyDescent="0.2">
      <c r="A12" s="100" t="s">
        <v>10</v>
      </c>
      <c r="B12" s="99">
        <v>9452459</v>
      </c>
      <c r="C12" s="99">
        <v>6283604</v>
      </c>
      <c r="D12" s="100" t="s">
        <v>11</v>
      </c>
      <c r="E12" s="99">
        <v>1323705</v>
      </c>
      <c r="F12" s="99">
        <v>2010616</v>
      </c>
      <c r="G12" s="7"/>
    </row>
    <row r="13" spans="1:7" ht="11.4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11.4" x14ac:dyDescent="0.2">
      <c r="A14" s="100" t="s">
        <v>14</v>
      </c>
      <c r="B14" s="99">
        <v>0</v>
      </c>
      <c r="C14" s="99">
        <v>0</v>
      </c>
      <c r="D14" s="100" t="s">
        <v>15</v>
      </c>
      <c r="E14" s="99">
        <v>0</v>
      </c>
      <c r="F14" s="99">
        <v>0</v>
      </c>
    </row>
    <row r="15" spans="1:7" ht="11.4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1402</v>
      </c>
      <c r="F15" s="99">
        <v>200652</v>
      </c>
    </row>
    <row r="16" spans="1:7" ht="22.8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11.4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1532852</v>
      </c>
      <c r="F17" s="99">
        <v>2222357</v>
      </c>
    </row>
    <row r="18" spans="1:6" ht="12" x14ac:dyDescent="0.2">
      <c r="A18" s="101" t="s">
        <v>22</v>
      </c>
      <c r="B18" s="97">
        <f>SUM(B19:B25)</f>
        <v>11207429</v>
      </c>
      <c r="C18" s="97">
        <f>SUM(C19:C25)</f>
        <v>11204072</v>
      </c>
      <c r="D18" s="100" t="s">
        <v>23</v>
      </c>
      <c r="E18" s="99">
        <v>0</v>
      </c>
      <c r="F18" s="99">
        <v>0</v>
      </c>
    </row>
    <row r="19" spans="1:6" ht="11.4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2958677</v>
      </c>
    </row>
    <row r="20" spans="1:6" ht="12" x14ac:dyDescent="0.2">
      <c r="A20" s="100" t="s">
        <v>26</v>
      </c>
      <c r="B20" s="99">
        <v>11234539</v>
      </c>
      <c r="C20" s="99">
        <v>11218891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11.4" x14ac:dyDescent="0.2">
      <c r="A21" s="100" t="s">
        <v>28</v>
      </c>
      <c r="B21" s="99">
        <v>0</v>
      </c>
      <c r="C21" s="99">
        <v>0</v>
      </c>
      <c r="D21" s="100" t="s">
        <v>29</v>
      </c>
      <c r="E21" s="99">
        <v>0</v>
      </c>
      <c r="F21" s="99">
        <v>0</v>
      </c>
    </row>
    <row r="22" spans="1:6" ht="11.4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11.4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12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11.4" x14ac:dyDescent="0.2">
      <c r="A25" s="100" t="s">
        <v>36</v>
      </c>
      <c r="B25" s="99">
        <v>-27110</v>
      </c>
      <c r="C25" s="99">
        <v>-14819</v>
      </c>
      <c r="D25" s="100" t="s">
        <v>37</v>
      </c>
      <c r="E25" s="99">
        <v>0</v>
      </c>
      <c r="F25" s="99">
        <v>0</v>
      </c>
    </row>
    <row r="26" spans="1:6" ht="12" x14ac:dyDescent="0.2">
      <c r="A26" s="95" t="s">
        <v>38</v>
      </c>
      <c r="B26" s="97">
        <f>SUM(B27:B31)</f>
        <v>298431</v>
      </c>
      <c r="C26" s="97">
        <f>SUM(C27:C31)</f>
        <v>582304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298430</v>
      </c>
      <c r="C27" s="99">
        <v>582303</v>
      </c>
      <c r="D27" s="95" t="s">
        <v>41</v>
      </c>
      <c r="E27" s="97">
        <v>0</v>
      </c>
      <c r="F27" s="97">
        <v>0</v>
      </c>
    </row>
    <row r="28" spans="1:6" ht="22.8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11.4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11.4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11.4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24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11.4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11.4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11.4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11.4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12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12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11.4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12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119765</v>
      </c>
      <c r="F43" s="97">
        <f>SUM(F44:F46)</f>
        <v>90402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107263</v>
      </c>
      <c r="F44" s="99">
        <v>75312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12502</v>
      </c>
      <c r="F46" s="99">
        <v>15090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12" x14ac:dyDescent="0.2">
      <c r="A48" s="95" t="s">
        <v>80</v>
      </c>
      <c r="B48" s="97">
        <f>+B10+B18+B26+B32+B38+B39+B42</f>
        <v>20968319</v>
      </c>
      <c r="C48" s="97">
        <f>+C10+C18+C26+C32+C38+C39+C42</f>
        <v>18069980</v>
      </c>
      <c r="D48" s="95" t="s">
        <v>81</v>
      </c>
      <c r="E48" s="97">
        <f>+E10+E20+E24+E27+E28+E32+E39+E43</f>
        <v>5936401</v>
      </c>
      <c r="F48" s="97">
        <f>+F10+F20+F24+F27+F28+F32+F39+F43</f>
        <v>7482704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11.4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81973452</v>
      </c>
      <c r="C54" s="99">
        <v>81679627</v>
      </c>
      <c r="D54" s="100" t="s">
        <v>91</v>
      </c>
      <c r="E54" s="99">
        <v>0</v>
      </c>
      <c r="F54" s="99">
        <v>0</v>
      </c>
    </row>
    <row r="55" spans="1:6" ht="11.4" x14ac:dyDescent="0.2">
      <c r="A55" s="100" t="s">
        <v>92</v>
      </c>
      <c r="B55" s="99">
        <v>1400287</v>
      </c>
      <c r="C55" s="99">
        <v>1400287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-112241714</v>
      </c>
      <c r="C56" s="99">
        <v>-110279729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12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5936401</v>
      </c>
      <c r="F60" s="97">
        <f>+F48+F58</f>
        <v>7482704</v>
      </c>
    </row>
    <row r="61" spans="1:6" ht="12" x14ac:dyDescent="0.2">
      <c r="A61" s="95" t="s">
        <v>101</v>
      </c>
      <c r="B61" s="97">
        <f>SUM(B51:B59)</f>
        <v>41304143</v>
      </c>
      <c r="C61" s="97">
        <f>SUM(C51:C59)</f>
        <v>42972303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f>+B48+B61</f>
        <v>62272462</v>
      </c>
      <c r="C63" s="97">
        <f>+C48+C61</f>
        <v>61042283</v>
      </c>
      <c r="D63" s="95"/>
      <c r="E63" s="99"/>
      <c r="F63" s="99"/>
    </row>
    <row r="64" spans="1:6" ht="12" x14ac:dyDescent="0.2">
      <c r="A64" s="100"/>
      <c r="B64" s="102"/>
      <c r="C64" s="102"/>
      <c r="D64" s="95" t="s">
        <v>104</v>
      </c>
      <c r="E64" s="97">
        <f>SUM(E65:E67)</f>
        <v>116314817</v>
      </c>
      <c r="F64" s="97">
        <f>SUM(F65:F67)</f>
        <v>116314817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75569822</v>
      </c>
    </row>
    <row r="67" spans="1:6" ht="11.4" x14ac:dyDescent="0.2">
      <c r="A67" s="100"/>
      <c r="B67" s="102"/>
      <c r="C67" s="102"/>
      <c r="D67" s="100" t="s">
        <v>107</v>
      </c>
      <c r="E67" s="99">
        <v>40744995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12" x14ac:dyDescent="0.2">
      <c r="A69" s="100"/>
      <c r="B69" s="102"/>
      <c r="C69" s="102"/>
      <c r="D69" s="95" t="s">
        <v>108</v>
      </c>
      <c r="E69" s="97">
        <f>SUM(E70:E74)</f>
        <v>-59978756</v>
      </c>
      <c r="F69" s="97">
        <f>SUM(F70:F74)</f>
        <v>-62755238</v>
      </c>
    </row>
    <row r="70" spans="1:6" ht="11.4" x14ac:dyDescent="0.2">
      <c r="A70" s="100"/>
      <c r="B70" s="102"/>
      <c r="C70" s="102"/>
      <c r="D70" s="100" t="s">
        <v>109</v>
      </c>
      <c r="E70" s="99">
        <v>3065411</v>
      </c>
      <c r="F70" s="99">
        <v>-3246747</v>
      </c>
    </row>
    <row r="71" spans="1:6" ht="11.4" x14ac:dyDescent="0.2">
      <c r="A71" s="100"/>
      <c r="B71" s="102"/>
      <c r="C71" s="102"/>
      <c r="D71" s="100" t="s">
        <v>110</v>
      </c>
      <c r="E71" s="99">
        <v>-70122306</v>
      </c>
      <c r="F71" s="99">
        <v>-66586630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11.4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24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11.4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12" x14ac:dyDescent="0.2">
      <c r="A80" s="100"/>
      <c r="B80" s="102"/>
      <c r="C80" s="102"/>
      <c r="D80" s="95" t="s">
        <v>117</v>
      </c>
      <c r="E80" s="97">
        <f>+E64+E69+E76</f>
        <v>56336061</v>
      </c>
      <c r="F80" s="97">
        <f>+F64+F69+F76</f>
        <v>53559579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12" x14ac:dyDescent="0.2">
      <c r="A82" s="100"/>
      <c r="B82" s="102"/>
      <c r="C82" s="102"/>
      <c r="D82" s="95" t="s">
        <v>118</v>
      </c>
      <c r="E82" s="97">
        <f>+E60+E80</f>
        <v>62272462</v>
      </c>
      <c r="F82" s="97">
        <f>+F60+F80</f>
        <v>61042283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9" t="s">
        <v>454</v>
      </c>
      <c r="D93" s="129" t="s">
        <v>461</v>
      </c>
    </row>
    <row r="94" spans="1:7" x14ac:dyDescent="0.2">
      <c r="A94" s="129" t="s">
        <v>455</v>
      </c>
      <c r="D94" s="129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zoomScale="130" zoomScaleNormal="130" workbookViewId="0">
      <selection activeCell="E18" sqref="E18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42" t="s">
        <v>458</v>
      </c>
      <c r="B1" s="143"/>
      <c r="C1" s="143"/>
      <c r="D1" s="143"/>
      <c r="E1" s="143"/>
      <c r="F1" s="143"/>
      <c r="G1" s="143"/>
      <c r="H1" s="143"/>
      <c r="I1" s="144"/>
    </row>
    <row r="2" spans="1:9" x14ac:dyDescent="0.3">
      <c r="A2" s="163" t="s">
        <v>437</v>
      </c>
      <c r="B2" s="164"/>
      <c r="C2" s="164"/>
      <c r="D2" s="164"/>
      <c r="E2" s="164"/>
      <c r="F2" s="164"/>
      <c r="G2" s="164"/>
      <c r="H2" s="164"/>
      <c r="I2" s="165"/>
    </row>
    <row r="3" spans="1:9" x14ac:dyDescent="0.3">
      <c r="A3" s="163" t="s">
        <v>462</v>
      </c>
      <c r="B3" s="164"/>
      <c r="C3" s="164"/>
      <c r="D3" s="164"/>
      <c r="E3" s="164"/>
      <c r="F3" s="164"/>
      <c r="G3" s="164"/>
      <c r="H3" s="164"/>
      <c r="I3" s="165"/>
    </row>
    <row r="4" spans="1:9" ht="15" thickBot="1" x14ac:dyDescent="0.35">
      <c r="A4" s="166" t="s">
        <v>0</v>
      </c>
      <c r="B4" s="167"/>
      <c r="C4" s="167"/>
      <c r="D4" s="167"/>
      <c r="E4" s="167"/>
      <c r="F4" s="167"/>
      <c r="G4" s="167"/>
      <c r="H4" s="167"/>
      <c r="I4" s="168"/>
    </row>
    <row r="5" spans="1:9" ht="24" customHeight="1" x14ac:dyDescent="0.3">
      <c r="A5" s="163" t="s">
        <v>119</v>
      </c>
      <c r="B5" s="165"/>
      <c r="C5" s="107" t="s">
        <v>120</v>
      </c>
      <c r="D5" s="151" t="s">
        <v>121</v>
      </c>
      <c r="E5" s="151" t="s">
        <v>122</v>
      </c>
      <c r="F5" s="151" t="s">
        <v>123</v>
      </c>
      <c r="G5" s="107" t="s">
        <v>124</v>
      </c>
      <c r="H5" s="151" t="s">
        <v>126</v>
      </c>
      <c r="I5" s="151" t="s">
        <v>127</v>
      </c>
    </row>
    <row r="6" spans="1:9" ht="21" thickBot="1" x14ac:dyDescent="0.35">
      <c r="A6" s="166"/>
      <c r="B6" s="168"/>
      <c r="C6" s="109" t="s">
        <v>448</v>
      </c>
      <c r="D6" s="152"/>
      <c r="E6" s="152"/>
      <c r="F6" s="152"/>
      <c r="G6" s="109" t="s">
        <v>125</v>
      </c>
      <c r="H6" s="152"/>
      <c r="I6" s="152"/>
    </row>
    <row r="7" spans="1:9" x14ac:dyDescent="0.3">
      <c r="A7" s="145"/>
      <c r="B7" s="146"/>
      <c r="C7" s="18"/>
      <c r="D7" s="18"/>
      <c r="E7" s="18"/>
      <c r="F7" s="18"/>
      <c r="G7" s="18"/>
      <c r="H7" s="18"/>
      <c r="I7" s="18"/>
    </row>
    <row r="8" spans="1:9" x14ac:dyDescent="0.3">
      <c r="A8" s="153" t="s">
        <v>128</v>
      </c>
      <c r="B8" s="154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53" t="s">
        <v>129</v>
      </c>
      <c r="B9" s="154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53" t="s">
        <v>133</v>
      </c>
      <c r="B13" s="154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53" t="s">
        <v>137</v>
      </c>
      <c r="B17" s="154"/>
      <c r="C17" s="19">
        <v>7482704</v>
      </c>
      <c r="D17" s="81">
        <v>21113300</v>
      </c>
      <c r="E17" s="81">
        <v>22659603</v>
      </c>
      <c r="F17" s="81">
        <v>0</v>
      </c>
      <c r="G17" s="81">
        <f>C17+D17-E17+F17</f>
        <v>5936401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53" t="s">
        <v>138</v>
      </c>
      <c r="B19" s="154"/>
      <c r="C19" s="19">
        <f t="shared" ref="C19:I19" si="4">+C8+C17</f>
        <v>7482704</v>
      </c>
      <c r="D19" s="19">
        <f t="shared" si="4"/>
        <v>21113300</v>
      </c>
      <c r="E19" s="19">
        <f t="shared" si="4"/>
        <v>22659603</v>
      </c>
      <c r="F19" s="19">
        <f t="shared" si="4"/>
        <v>0</v>
      </c>
      <c r="G19" s="19">
        <f>+C19+D19-E19+F19</f>
        <v>5936401</v>
      </c>
      <c r="H19" s="19">
        <f t="shared" si="4"/>
        <v>0</v>
      </c>
      <c r="I19" s="19">
        <f t="shared" si="4"/>
        <v>0</v>
      </c>
    </row>
    <row r="20" spans="1:10" x14ac:dyDescent="0.3">
      <c r="A20" s="153"/>
      <c r="B20" s="154"/>
      <c r="C20" s="17"/>
      <c r="D20" s="17"/>
      <c r="E20" s="17"/>
      <c r="F20" s="17"/>
      <c r="G20" s="21"/>
      <c r="H20" s="17"/>
      <c r="I20" s="17"/>
    </row>
    <row r="21" spans="1:10" x14ac:dyDescent="0.3">
      <c r="A21" s="153" t="s">
        <v>146</v>
      </c>
      <c r="B21" s="154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55" t="s">
        <v>139</v>
      </c>
      <c r="B22" s="156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55" t="s">
        <v>140</v>
      </c>
      <c r="B23" s="156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55" t="s">
        <v>141</v>
      </c>
      <c r="B24" s="156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61"/>
      <c r="B25" s="162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53" t="s">
        <v>142</v>
      </c>
      <c r="B26" s="154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55" t="s">
        <v>143</v>
      </c>
      <c r="B27" s="156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55" t="s">
        <v>144</v>
      </c>
      <c r="B28" s="156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55" t="s">
        <v>145</v>
      </c>
      <c r="B29" s="156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57"/>
      <c r="B30" s="158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47" t="s">
        <v>147</v>
      </c>
      <c r="C33" s="106" t="s">
        <v>148</v>
      </c>
      <c r="D33" s="106" t="s">
        <v>150</v>
      </c>
      <c r="E33" s="106" t="s">
        <v>153</v>
      </c>
      <c r="F33" s="150" t="s">
        <v>155</v>
      </c>
      <c r="G33" s="106" t="s">
        <v>156</v>
      </c>
      <c r="H33" s="23"/>
      <c r="I33" s="23"/>
    </row>
    <row r="34" spans="1:9" x14ac:dyDescent="0.3">
      <c r="A34" s="23"/>
      <c r="B34" s="148"/>
      <c r="C34" s="107" t="s">
        <v>149</v>
      </c>
      <c r="D34" s="107" t="s">
        <v>151</v>
      </c>
      <c r="E34" s="107" t="s">
        <v>154</v>
      </c>
      <c r="F34" s="151"/>
      <c r="G34" s="107" t="s">
        <v>157</v>
      </c>
      <c r="H34" s="23"/>
      <c r="I34" s="23"/>
    </row>
    <row r="35" spans="1:9" ht="15" thickBot="1" x14ac:dyDescent="0.35">
      <c r="A35" s="23"/>
      <c r="B35" s="149"/>
      <c r="C35" s="108"/>
      <c r="D35" s="109" t="s">
        <v>152</v>
      </c>
      <c r="E35" s="108"/>
      <c r="F35" s="152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59" t="s">
        <v>461</v>
      </c>
      <c r="E43" s="159"/>
      <c r="F43" s="159"/>
    </row>
    <row r="44" spans="1:9" x14ac:dyDescent="0.3">
      <c r="B44" s="114" t="s">
        <v>455</v>
      </c>
      <c r="D44" s="160" t="s">
        <v>456</v>
      </c>
      <c r="E44" s="160"/>
      <c r="F44" s="160"/>
    </row>
  </sheetData>
  <mergeCells count="31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D43:F43"/>
    <mergeCell ref="D44:F44"/>
    <mergeCell ref="A20:B20"/>
    <mergeCell ref="A21:B21"/>
    <mergeCell ref="A22:B22"/>
    <mergeCell ref="A23:B23"/>
    <mergeCell ref="A25:B25"/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M12" sqref="M12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69" t="s">
        <v>459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3">
      <c r="A2" s="163" t="s">
        <v>438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x14ac:dyDescent="0.3">
      <c r="A3" s="163" t="s">
        <v>462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1" ht="15" thickBot="1" x14ac:dyDescent="0.35">
      <c r="A4" s="166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60" t="s">
        <v>454</v>
      </c>
      <c r="C25" s="160"/>
      <c r="D25" s="160"/>
      <c r="H25" s="160" t="s">
        <v>461</v>
      </c>
      <c r="I25" s="160"/>
      <c r="J25" s="160"/>
    </row>
    <row r="26" spans="1:11" x14ac:dyDescent="0.3">
      <c r="B26" s="160" t="s">
        <v>455</v>
      </c>
      <c r="C26" s="160"/>
      <c r="D26" s="160"/>
      <c r="H26" s="160" t="s">
        <v>456</v>
      </c>
      <c r="I26" s="160"/>
      <c r="J26" s="160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topLeftCell="A16" workbookViewId="0">
      <selection activeCell="G39" sqref="G39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89" t="s">
        <v>460</v>
      </c>
      <c r="C1" s="189"/>
      <c r="D1" s="189"/>
      <c r="E1" s="189"/>
    </row>
    <row r="2" spans="1:8" x14ac:dyDescent="0.3">
      <c r="A2" s="189" t="s">
        <v>439</v>
      </c>
      <c r="B2" s="189"/>
      <c r="C2" s="189"/>
      <c r="D2" s="189"/>
      <c r="E2" s="189"/>
    </row>
    <row r="3" spans="1:8" x14ac:dyDescent="0.3">
      <c r="A3" s="189" t="s">
        <v>462</v>
      </c>
      <c r="B3" s="189"/>
      <c r="C3" s="189"/>
      <c r="D3" s="189"/>
      <c r="E3" s="189"/>
    </row>
    <row r="4" spans="1:8" x14ac:dyDescent="0.3">
      <c r="A4" s="189" t="s">
        <v>0</v>
      </c>
      <c r="B4" s="189"/>
      <c r="C4" s="189"/>
      <c r="D4" s="189"/>
      <c r="E4" s="189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79" t="s">
        <v>1</v>
      </c>
      <c r="B6" s="180"/>
      <c r="C6" s="150" t="s">
        <v>445</v>
      </c>
      <c r="D6" s="150" t="s">
        <v>183</v>
      </c>
      <c r="E6" s="150" t="s">
        <v>446</v>
      </c>
    </row>
    <row r="7" spans="1:8" ht="15" thickBot="1" x14ac:dyDescent="0.35">
      <c r="A7" s="181"/>
      <c r="B7" s="182"/>
      <c r="C7" s="152"/>
      <c r="D7" s="152"/>
      <c r="E7" s="152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112530317</v>
      </c>
      <c r="D9" s="66">
        <f>+D10+D11+D12</f>
        <v>24443680</v>
      </c>
      <c r="E9" s="66">
        <f>+E10+E11+E12</f>
        <v>24443680</v>
      </c>
    </row>
    <row r="10" spans="1:8" x14ac:dyDescent="0.3">
      <c r="A10" s="28"/>
      <c r="B10" s="31" t="s">
        <v>187</v>
      </c>
      <c r="C10" s="67">
        <v>65684674</v>
      </c>
      <c r="D10" s="67">
        <v>12955369</v>
      </c>
      <c r="E10" s="67">
        <v>12955369</v>
      </c>
      <c r="G10" s="90"/>
    </row>
    <row r="11" spans="1:8" x14ac:dyDescent="0.3">
      <c r="A11" s="28"/>
      <c r="B11" s="31" t="s">
        <v>188</v>
      </c>
      <c r="C11" s="67">
        <v>46845643</v>
      </c>
      <c r="D11" s="67">
        <v>11488311</v>
      </c>
      <c r="E11" s="67">
        <v>11488311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112530317</v>
      </c>
      <c r="D14" s="66">
        <f>+D15+D16</f>
        <v>19710110</v>
      </c>
      <c r="E14" s="66">
        <f>+E15+E16</f>
        <v>19710110</v>
      </c>
    </row>
    <row r="15" spans="1:8" x14ac:dyDescent="0.3">
      <c r="A15" s="28"/>
      <c r="B15" s="31" t="s">
        <v>190</v>
      </c>
      <c r="C15" s="67">
        <v>65684674</v>
      </c>
      <c r="D15" s="67">
        <v>10175511</v>
      </c>
      <c r="E15" s="67">
        <v>10175511</v>
      </c>
      <c r="G15" s="132"/>
      <c r="H15" s="90"/>
    </row>
    <row r="16" spans="1:8" x14ac:dyDescent="0.3">
      <c r="A16" s="28"/>
      <c r="B16" s="31" t="s">
        <v>191</v>
      </c>
      <c r="C16" s="67">
        <v>46845643</v>
      </c>
      <c r="D16" s="67">
        <v>9534599</v>
      </c>
      <c r="E16" s="67">
        <v>9534599</v>
      </c>
      <c r="G16" s="132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92"/>
      <c r="B22" s="30" t="s">
        <v>195</v>
      </c>
      <c r="C22" s="68">
        <f>+C9-C14+C18</f>
        <v>0</v>
      </c>
      <c r="D22" s="68">
        <f>+D9-D14+D18</f>
        <v>4733570</v>
      </c>
      <c r="E22" s="68">
        <f>+E9-E14+E18</f>
        <v>4733570</v>
      </c>
    </row>
    <row r="23" spans="1:7" ht="4.95" customHeight="1" x14ac:dyDescent="0.3">
      <c r="A23" s="192"/>
      <c r="B23" s="30"/>
      <c r="C23" s="69"/>
      <c r="D23" s="69"/>
      <c r="E23" s="69"/>
    </row>
    <row r="24" spans="1:7" x14ac:dyDescent="0.3">
      <c r="A24" s="192"/>
      <c r="B24" s="30" t="s">
        <v>196</v>
      </c>
      <c r="C24" s="68">
        <f>+C22-C12</f>
        <v>0</v>
      </c>
      <c r="D24" s="68">
        <f>+D22-D12</f>
        <v>4733570</v>
      </c>
      <c r="E24" s="68">
        <f>+E22-E12</f>
        <v>4733570</v>
      </c>
    </row>
    <row r="25" spans="1:7" ht="4.95" customHeight="1" x14ac:dyDescent="0.3">
      <c r="A25" s="192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4733570</v>
      </c>
      <c r="E26" s="66">
        <f>+E24-E18</f>
        <v>4733570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93"/>
      <c r="B28" s="193"/>
      <c r="C28" s="193"/>
      <c r="D28" s="193"/>
      <c r="E28" s="193"/>
    </row>
    <row r="29" spans="1:7" ht="15" thickBot="1" x14ac:dyDescent="0.35">
      <c r="A29" s="190" t="s">
        <v>198</v>
      </c>
      <c r="B29" s="191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88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88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88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4733570</v>
      </c>
      <c r="E35" s="66">
        <f>+E26+E31</f>
        <v>4733570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79" t="s">
        <v>198</v>
      </c>
      <c r="B38" s="180"/>
      <c r="C38" s="150" t="s">
        <v>206</v>
      </c>
      <c r="D38" s="147" t="s">
        <v>183</v>
      </c>
      <c r="E38" s="112" t="s">
        <v>184</v>
      </c>
    </row>
    <row r="39" spans="1:5" ht="15" thickBot="1" x14ac:dyDescent="0.35">
      <c r="A39" s="181"/>
      <c r="B39" s="182"/>
      <c r="C39" s="152"/>
      <c r="D39" s="149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73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73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74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74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74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74"/>
      <c r="B48" s="186" t="s">
        <v>213</v>
      </c>
      <c r="C48" s="177">
        <f>+C41-C44</f>
        <v>0</v>
      </c>
      <c r="D48" s="177">
        <f>+D41-D44</f>
        <v>0</v>
      </c>
      <c r="E48" s="177">
        <f>+E41-E44</f>
        <v>0</v>
      </c>
    </row>
    <row r="49" spans="1:5" ht="15" thickBot="1" x14ac:dyDescent="0.35">
      <c r="A49" s="175"/>
      <c r="B49" s="187"/>
      <c r="C49" s="178"/>
      <c r="D49" s="178"/>
      <c r="E49" s="178"/>
    </row>
    <row r="50" spans="1:5" ht="4.5" customHeight="1" thickBot="1" x14ac:dyDescent="0.35"/>
    <row r="51" spans="1:5" x14ac:dyDescent="0.3">
      <c r="A51" s="179" t="s">
        <v>198</v>
      </c>
      <c r="B51" s="180"/>
      <c r="C51" s="112" t="s">
        <v>181</v>
      </c>
      <c r="D51" s="147" t="s">
        <v>183</v>
      </c>
      <c r="E51" s="112" t="s">
        <v>184</v>
      </c>
    </row>
    <row r="52" spans="1:5" ht="15" thickBot="1" x14ac:dyDescent="0.35">
      <c r="A52" s="181"/>
      <c r="B52" s="182"/>
      <c r="C52" s="113" t="s">
        <v>199</v>
      </c>
      <c r="D52" s="149"/>
      <c r="E52" s="113" t="s">
        <v>200</v>
      </c>
    </row>
    <row r="53" spans="1:5" ht="4.95" customHeight="1" x14ac:dyDescent="0.3">
      <c r="A53" s="183"/>
      <c r="B53" s="184"/>
      <c r="C53" s="37"/>
      <c r="D53" s="37"/>
      <c r="E53" s="37"/>
    </row>
    <row r="54" spans="1:5" x14ac:dyDescent="0.3">
      <c r="A54" s="173"/>
      <c r="B54" s="176" t="s">
        <v>214</v>
      </c>
      <c r="C54" s="185">
        <v>65684674</v>
      </c>
      <c r="D54" s="185">
        <v>12955369</v>
      </c>
      <c r="E54" s="185">
        <v>12955369</v>
      </c>
    </row>
    <row r="55" spans="1:5" x14ac:dyDescent="0.3">
      <c r="A55" s="173"/>
      <c r="B55" s="176"/>
      <c r="C55" s="185"/>
      <c r="D55" s="185"/>
      <c r="E55" s="185"/>
    </row>
    <row r="56" spans="1:5" x14ac:dyDescent="0.3">
      <c r="A56" s="173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73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73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73"/>
      <c r="B59" s="41"/>
      <c r="C59" s="71"/>
      <c r="D59" s="71"/>
      <c r="E59" s="71"/>
    </row>
    <row r="60" spans="1:5" x14ac:dyDescent="0.3">
      <c r="A60" s="36"/>
      <c r="B60" s="41" t="s">
        <v>190</v>
      </c>
      <c r="C60" s="185">
        <v>65684674</v>
      </c>
      <c r="D60" s="67">
        <v>10175511</v>
      </c>
      <c r="E60" s="67">
        <v>10175511</v>
      </c>
    </row>
    <row r="61" spans="1:5" ht="4.95" customHeight="1" x14ac:dyDescent="0.3">
      <c r="A61" s="36"/>
      <c r="B61" s="41"/>
      <c r="C61" s="185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74"/>
      <c r="B64" s="42" t="s">
        <v>216</v>
      </c>
      <c r="C64" s="72">
        <f>+C54+C56-C60+C62</f>
        <v>0</v>
      </c>
      <c r="D64" s="72">
        <f>+D54+D56-D60+D62</f>
        <v>2779858</v>
      </c>
      <c r="E64" s="72">
        <f>+E54+E56-E60+E62</f>
        <v>2779858</v>
      </c>
    </row>
    <row r="65" spans="1:5" ht="4.95" customHeight="1" x14ac:dyDescent="0.3">
      <c r="A65" s="174"/>
      <c r="B65" s="43"/>
      <c r="C65" s="72"/>
      <c r="D65" s="72"/>
      <c r="E65" s="72"/>
    </row>
    <row r="66" spans="1:5" x14ac:dyDescent="0.3">
      <c r="A66" s="174"/>
      <c r="B66" s="42" t="s">
        <v>217</v>
      </c>
      <c r="C66" s="72">
        <f>+C64-C56</f>
        <v>0</v>
      </c>
      <c r="D66" s="72">
        <f>+D64-D56</f>
        <v>2779858</v>
      </c>
      <c r="E66" s="72">
        <f>+E64-E56</f>
        <v>2779858</v>
      </c>
    </row>
    <row r="67" spans="1:5" ht="4.95" customHeight="1" thickBot="1" x14ac:dyDescent="0.35">
      <c r="A67" s="175"/>
      <c r="B67" s="44"/>
      <c r="C67" s="61"/>
      <c r="D67" s="61"/>
      <c r="E67" s="61"/>
    </row>
    <row r="68" spans="1:5" ht="4.5" customHeight="1" thickBot="1" x14ac:dyDescent="0.35"/>
    <row r="69" spans="1:5" x14ac:dyDescent="0.3">
      <c r="A69" s="179" t="s">
        <v>198</v>
      </c>
      <c r="B69" s="180"/>
      <c r="C69" s="150" t="s">
        <v>206</v>
      </c>
      <c r="D69" s="147" t="s">
        <v>183</v>
      </c>
      <c r="E69" s="112" t="s">
        <v>184</v>
      </c>
    </row>
    <row r="70" spans="1:5" ht="15" thickBot="1" x14ac:dyDescent="0.35">
      <c r="A70" s="181"/>
      <c r="B70" s="182"/>
      <c r="C70" s="152"/>
      <c r="D70" s="149"/>
      <c r="E70" s="113" t="s">
        <v>200</v>
      </c>
    </row>
    <row r="71" spans="1:5" ht="4.95" customHeight="1" x14ac:dyDescent="0.3">
      <c r="A71" s="183"/>
      <c r="B71" s="184"/>
      <c r="C71" s="37"/>
      <c r="D71" s="37"/>
      <c r="E71" s="37"/>
    </row>
    <row r="72" spans="1:5" x14ac:dyDescent="0.3">
      <c r="A72" s="173"/>
      <c r="B72" s="176" t="s">
        <v>188</v>
      </c>
      <c r="C72" s="172">
        <v>46845643</v>
      </c>
      <c r="D72" s="172">
        <v>11488311</v>
      </c>
      <c r="E72" s="172">
        <v>11488311</v>
      </c>
    </row>
    <row r="73" spans="1:5" x14ac:dyDescent="0.3">
      <c r="A73" s="173"/>
      <c r="B73" s="176"/>
      <c r="C73" s="172"/>
      <c r="D73" s="172"/>
      <c r="E73" s="172"/>
    </row>
    <row r="74" spans="1:5" x14ac:dyDescent="0.3">
      <c r="A74" s="173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5" x14ac:dyDescent="0.3">
      <c r="A75" s="173"/>
      <c r="B75" s="31" t="s">
        <v>209</v>
      </c>
      <c r="C75" s="71">
        <v>0</v>
      </c>
      <c r="D75" s="71">
        <v>0</v>
      </c>
      <c r="E75" s="71">
        <v>0</v>
      </c>
    </row>
    <row r="76" spans="1:5" x14ac:dyDescent="0.3">
      <c r="A76" s="173"/>
      <c r="B76" s="40" t="s">
        <v>212</v>
      </c>
      <c r="C76" s="71">
        <v>0</v>
      </c>
      <c r="D76" s="71">
        <v>0</v>
      </c>
      <c r="E76" s="71">
        <v>0</v>
      </c>
    </row>
    <row r="77" spans="1:5" ht="4.95" customHeight="1" x14ac:dyDescent="0.3">
      <c r="A77" s="173"/>
      <c r="B77" s="41"/>
      <c r="C77" s="71"/>
      <c r="D77" s="71"/>
      <c r="E77" s="71"/>
    </row>
    <row r="78" spans="1:5" x14ac:dyDescent="0.3">
      <c r="A78" s="36"/>
      <c r="B78" s="41" t="s">
        <v>219</v>
      </c>
      <c r="C78" s="67">
        <v>46845643</v>
      </c>
      <c r="D78" s="67">
        <v>9534599</v>
      </c>
      <c r="E78" s="67">
        <v>9534599</v>
      </c>
    </row>
    <row r="79" spans="1:5" ht="4.95" customHeight="1" x14ac:dyDescent="0.3">
      <c r="A79" s="36"/>
      <c r="B79" s="41"/>
      <c r="C79" s="73"/>
      <c r="D79" s="73"/>
      <c r="E79" s="73"/>
    </row>
    <row r="80" spans="1:5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74"/>
      <c r="B82" s="42" t="s">
        <v>220</v>
      </c>
      <c r="C82" s="72">
        <f>+C72+C74-C78+C80</f>
        <v>0</v>
      </c>
      <c r="D82" s="72">
        <f>+D72+D74-D78+D80</f>
        <v>1953712</v>
      </c>
      <c r="E82" s="72">
        <f>+E72+E74-E78+E80</f>
        <v>1953712</v>
      </c>
      <c r="G82" s="90"/>
    </row>
    <row r="83" spans="1:7" ht="4.95" customHeight="1" x14ac:dyDescent="0.3">
      <c r="A83" s="174"/>
      <c r="B83" s="43"/>
      <c r="C83" s="72"/>
      <c r="D83" s="72"/>
      <c r="E83" s="72"/>
    </row>
    <row r="84" spans="1:7" x14ac:dyDescent="0.3">
      <c r="A84" s="174"/>
      <c r="B84" s="42" t="s">
        <v>221</v>
      </c>
      <c r="C84" s="72">
        <f>+C82-C74</f>
        <v>0</v>
      </c>
      <c r="D84" s="72">
        <f>+D82-D74</f>
        <v>1953712</v>
      </c>
      <c r="E84" s="72">
        <f>+E82-E74</f>
        <v>1953712</v>
      </c>
    </row>
    <row r="85" spans="1:7" ht="15" thickBot="1" x14ac:dyDescent="0.35">
      <c r="A85" s="175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60" t="s">
        <v>461</v>
      </c>
      <c r="D91" s="160"/>
      <c r="E91" s="160"/>
    </row>
    <row r="92" spans="1:7" x14ac:dyDescent="0.3">
      <c r="A92" s="23"/>
      <c r="B92" s="114" t="s">
        <v>455</v>
      </c>
      <c r="C92" s="160" t="s">
        <v>456</v>
      </c>
      <c r="D92" s="160"/>
      <c r="E92" s="160"/>
      <c r="F92" s="62"/>
    </row>
    <row r="93" spans="1:7" x14ac:dyDescent="0.3">
      <c r="A93" s="23"/>
    </row>
  </sheetData>
  <mergeCells count="46"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topLeftCell="A65" zoomScaleNormal="100" workbookViewId="0">
      <selection activeCell="K84" sqref="K84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70" t="s">
        <v>458</v>
      </c>
      <c r="D1" s="170"/>
      <c r="E1" s="170"/>
      <c r="F1" s="170"/>
      <c r="G1" s="170"/>
      <c r="H1" s="170"/>
      <c r="I1" s="117"/>
    </row>
    <row r="2" spans="1:9" x14ac:dyDescent="0.3">
      <c r="A2" s="169" t="s">
        <v>440</v>
      </c>
      <c r="B2" s="170"/>
      <c r="C2" s="170"/>
      <c r="D2" s="170"/>
      <c r="E2" s="170"/>
      <c r="F2" s="170"/>
      <c r="G2" s="170"/>
      <c r="H2" s="170"/>
      <c r="I2" s="171"/>
    </row>
    <row r="3" spans="1:9" x14ac:dyDescent="0.3">
      <c r="A3" s="169" t="s">
        <v>462</v>
      </c>
      <c r="B3" s="170"/>
      <c r="C3" s="170"/>
      <c r="D3" s="170"/>
      <c r="E3" s="170"/>
      <c r="F3" s="170"/>
      <c r="G3" s="170"/>
      <c r="H3" s="170"/>
      <c r="I3" s="171"/>
    </row>
    <row r="4" spans="1:9" ht="15" thickBot="1" x14ac:dyDescent="0.35">
      <c r="A4" s="181" t="s">
        <v>0</v>
      </c>
      <c r="B4" s="213"/>
      <c r="C4" s="213"/>
      <c r="D4" s="213"/>
      <c r="E4" s="213"/>
      <c r="F4" s="213"/>
      <c r="G4" s="213"/>
      <c r="H4" s="213"/>
      <c r="I4" s="182"/>
    </row>
    <row r="5" spans="1:9" ht="15" thickBot="1" x14ac:dyDescent="0.35">
      <c r="A5" s="169"/>
      <c r="B5" s="170"/>
      <c r="C5" s="171"/>
      <c r="D5" s="181" t="s">
        <v>222</v>
      </c>
      <c r="E5" s="213"/>
      <c r="F5" s="213"/>
      <c r="G5" s="213"/>
      <c r="H5" s="182"/>
      <c r="I5" s="148" t="s">
        <v>223</v>
      </c>
    </row>
    <row r="6" spans="1:9" x14ac:dyDescent="0.3">
      <c r="A6" s="169" t="s">
        <v>447</v>
      </c>
      <c r="B6" s="170"/>
      <c r="C6" s="171"/>
      <c r="D6" s="147" t="s">
        <v>224</v>
      </c>
      <c r="E6" s="150" t="s">
        <v>225</v>
      </c>
      <c r="F6" s="147" t="s">
        <v>226</v>
      </c>
      <c r="G6" s="147" t="s">
        <v>183</v>
      </c>
      <c r="H6" s="147" t="s">
        <v>227</v>
      </c>
      <c r="I6" s="148"/>
    </row>
    <row r="7" spans="1:9" ht="19.5" customHeight="1" thickBot="1" x14ac:dyDescent="0.35">
      <c r="A7" s="181"/>
      <c r="B7" s="213"/>
      <c r="C7" s="182"/>
      <c r="D7" s="149"/>
      <c r="E7" s="152"/>
      <c r="F7" s="149"/>
      <c r="G7" s="149"/>
      <c r="H7" s="149"/>
      <c r="I7" s="149"/>
    </row>
    <row r="8" spans="1:9" x14ac:dyDescent="0.3">
      <c r="A8" s="209"/>
      <c r="B8" s="210"/>
      <c r="C8" s="211"/>
      <c r="D8" s="75"/>
      <c r="E8" s="75"/>
      <c r="F8" s="75"/>
      <c r="G8" s="75"/>
      <c r="H8" s="75"/>
      <c r="I8" s="75"/>
    </row>
    <row r="9" spans="1:9" x14ac:dyDescent="0.3">
      <c r="A9" s="196" t="s">
        <v>228</v>
      </c>
      <c r="B9" s="197"/>
      <c r="C9" s="212"/>
      <c r="D9" s="75"/>
      <c r="E9" s="75"/>
      <c r="F9" s="75"/>
      <c r="G9" s="75"/>
      <c r="H9" s="75"/>
      <c r="I9" s="75"/>
    </row>
    <row r="10" spans="1:9" x14ac:dyDescent="0.3">
      <c r="A10" s="46"/>
      <c r="B10" s="199" t="s">
        <v>229</v>
      </c>
      <c r="C10" s="200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199" t="s">
        <v>230</v>
      </c>
      <c r="C11" s="200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199" t="s">
        <v>231</v>
      </c>
      <c r="C12" s="200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199" t="s">
        <v>232</v>
      </c>
      <c r="C13" s="200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199" t="s">
        <v>233</v>
      </c>
      <c r="C14" s="200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199" t="s">
        <v>234</v>
      </c>
      <c r="C15" s="200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199" t="s">
        <v>235</v>
      </c>
      <c r="C16" s="200"/>
      <c r="D16" s="75">
        <v>13089328</v>
      </c>
      <c r="E16" s="75">
        <v>0</v>
      </c>
      <c r="F16" s="75">
        <f>++D16+E16</f>
        <v>13089328</v>
      </c>
      <c r="G16" s="75">
        <v>1467058</v>
      </c>
      <c r="H16" s="75">
        <v>1467058</v>
      </c>
      <c r="I16" s="75">
        <f>+H16-D16</f>
        <v>-11622270</v>
      </c>
    </row>
    <row r="17" spans="1:9" x14ac:dyDescent="0.3">
      <c r="A17" s="203"/>
      <c r="B17" s="199" t="s">
        <v>236</v>
      </c>
      <c r="C17" s="200"/>
      <c r="D17" s="205">
        <f>SUM(D19:D29)</f>
        <v>0</v>
      </c>
      <c r="E17" s="205">
        <f>SUM(E19:E29)</f>
        <v>0</v>
      </c>
      <c r="F17" s="205">
        <f>SUM(F19:F29)</f>
        <v>0</v>
      </c>
      <c r="G17" s="205">
        <f>SUM(G19:G29)</f>
        <v>0</v>
      </c>
      <c r="H17" s="205">
        <f>SUM(H19:H29)</f>
        <v>0</v>
      </c>
      <c r="I17" s="206">
        <f>+H17-D17</f>
        <v>0</v>
      </c>
    </row>
    <row r="18" spans="1:9" x14ac:dyDescent="0.3">
      <c r="A18" s="203"/>
      <c r="B18" s="199" t="s">
        <v>237</v>
      </c>
      <c r="C18" s="200"/>
      <c r="D18" s="205"/>
      <c r="E18" s="205"/>
      <c r="F18" s="205"/>
      <c r="G18" s="205"/>
      <c r="H18" s="205"/>
      <c r="I18" s="206"/>
    </row>
    <row r="19" spans="1:9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9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9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9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9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9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9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9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9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9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9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9" x14ac:dyDescent="0.3">
      <c r="A30" s="46"/>
      <c r="B30" s="199" t="s">
        <v>249</v>
      </c>
      <c r="C30" s="200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9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9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9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9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9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9" x14ac:dyDescent="0.3">
      <c r="A36" s="46"/>
      <c r="B36" s="207" t="s">
        <v>255</v>
      </c>
      <c r="C36" s="208"/>
      <c r="D36" s="80">
        <v>52595346</v>
      </c>
      <c r="E36" s="80">
        <v>0</v>
      </c>
      <c r="F36" s="80">
        <f>++D36+E36</f>
        <v>52595346</v>
      </c>
      <c r="G36" s="80">
        <v>11488311</v>
      </c>
      <c r="H36" s="80">
        <v>11488311</v>
      </c>
      <c r="I36" s="75">
        <f t="shared" si="0"/>
        <v>-41107035</v>
      </c>
    </row>
    <row r="37" spans="1:9" x14ac:dyDescent="0.3">
      <c r="A37" s="46"/>
      <c r="B37" s="199" t="s">
        <v>256</v>
      </c>
      <c r="C37" s="200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</row>
    <row r="38" spans="1:9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9" x14ac:dyDescent="0.3">
      <c r="A39" s="46"/>
      <c r="B39" s="199" t="s">
        <v>258</v>
      </c>
      <c r="C39" s="200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</row>
    <row r="40" spans="1:9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9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9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9" x14ac:dyDescent="0.3">
      <c r="A43" s="196" t="s">
        <v>261</v>
      </c>
      <c r="B43" s="197"/>
      <c r="C43" s="198"/>
      <c r="D43" s="204">
        <f t="shared" ref="D43:I43" si="1">+D10+D11+D12+D13+D14+D15+D16+D17+D30+D36+D37+D39</f>
        <v>65684674</v>
      </c>
      <c r="E43" s="204">
        <f t="shared" si="1"/>
        <v>0</v>
      </c>
      <c r="F43" s="204">
        <f t="shared" si="1"/>
        <v>65684674</v>
      </c>
      <c r="G43" s="204">
        <f t="shared" si="1"/>
        <v>12955369</v>
      </c>
      <c r="H43" s="204">
        <f t="shared" si="1"/>
        <v>12955369</v>
      </c>
      <c r="I43" s="204">
        <f t="shared" si="1"/>
        <v>-52729305</v>
      </c>
    </row>
    <row r="44" spans="1:9" x14ac:dyDescent="0.3">
      <c r="A44" s="196" t="s">
        <v>262</v>
      </c>
      <c r="B44" s="197"/>
      <c r="C44" s="198"/>
      <c r="D44" s="204"/>
      <c r="E44" s="204"/>
      <c r="F44" s="204"/>
      <c r="G44" s="204"/>
      <c r="H44" s="204"/>
      <c r="I44" s="204"/>
    </row>
    <row r="45" spans="1:9" x14ac:dyDescent="0.3">
      <c r="A45" s="203"/>
      <c r="B45" s="199"/>
      <c r="C45" s="200"/>
      <c r="D45" s="204"/>
      <c r="E45" s="204"/>
      <c r="F45" s="204"/>
      <c r="G45" s="204"/>
      <c r="H45" s="204"/>
      <c r="I45" s="204"/>
    </row>
    <row r="46" spans="1:9" x14ac:dyDescent="0.3">
      <c r="A46" s="196" t="s">
        <v>263</v>
      </c>
      <c r="B46" s="197"/>
      <c r="C46" s="198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9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9" x14ac:dyDescent="0.3">
      <c r="A48" s="196" t="s">
        <v>264</v>
      </c>
      <c r="B48" s="197"/>
      <c r="C48" s="198"/>
      <c r="D48" s="75"/>
      <c r="E48" s="75"/>
      <c r="F48" s="75"/>
      <c r="G48" s="75"/>
      <c r="H48" s="75"/>
      <c r="I48" s="75"/>
    </row>
    <row r="49" spans="1:11" x14ac:dyDescent="0.3">
      <c r="A49" s="46"/>
      <c r="B49" s="199" t="s">
        <v>265</v>
      </c>
      <c r="C49" s="200"/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>SUM(G50:G57)</f>
        <v>0</v>
      </c>
      <c r="H49" s="75">
        <f>SUM(H50:H57)</f>
        <v>0</v>
      </c>
      <c r="I49" s="75">
        <f t="shared" ref="I49:I66" si="2">+H49-D49</f>
        <v>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0</v>
      </c>
      <c r="F54" s="75">
        <f>++D54+E54</f>
        <v>0</v>
      </c>
      <c r="G54" s="75">
        <v>0</v>
      </c>
      <c r="H54" s="75">
        <v>0</v>
      </c>
      <c r="I54" s="75">
        <f t="shared" si="2"/>
        <v>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199" t="s">
        <v>274</v>
      </c>
      <c r="C58" s="200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199" t="s">
        <v>279</v>
      </c>
      <c r="C63" s="200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199" t="s">
        <v>282</v>
      </c>
      <c r="C66" s="200"/>
      <c r="D66" s="75">
        <v>46845643</v>
      </c>
      <c r="E66" s="127">
        <v>0</v>
      </c>
      <c r="F66" s="80">
        <f>++D66+E66</f>
        <v>46845643</v>
      </c>
      <c r="G66" s="75">
        <v>11488311</v>
      </c>
      <c r="H66" s="75">
        <v>11488311</v>
      </c>
      <c r="I66" s="75">
        <f t="shared" si="2"/>
        <v>-35357332</v>
      </c>
      <c r="K66" s="90"/>
    </row>
    <row r="67" spans="1:11" x14ac:dyDescent="0.3">
      <c r="A67" s="46"/>
      <c r="B67" s="199" t="s">
        <v>283</v>
      </c>
      <c r="C67" s="200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199"/>
      <c r="C68" s="200"/>
      <c r="D68" s="75"/>
      <c r="E68" s="75"/>
      <c r="F68" s="75"/>
      <c r="G68" s="75"/>
      <c r="H68" s="75"/>
      <c r="I68" s="75"/>
    </row>
    <row r="69" spans="1:11" x14ac:dyDescent="0.3">
      <c r="A69" s="196" t="s">
        <v>284</v>
      </c>
      <c r="B69" s="197"/>
      <c r="C69" s="198"/>
      <c r="D69" s="77">
        <f>+D49+D58+D63+D66+D67</f>
        <v>46845643</v>
      </c>
      <c r="E69" s="77">
        <f>+E49+E58+E63+E66+E67</f>
        <v>0</v>
      </c>
      <c r="F69" s="77">
        <f>+F49+F58+F63+F66+F67</f>
        <v>46845643</v>
      </c>
      <c r="G69" s="77">
        <f>+G49+G58+G63+G66+G67</f>
        <v>11488311</v>
      </c>
      <c r="H69" s="77">
        <f>+H49+H58+H63+H66+H67</f>
        <v>11488311</v>
      </c>
      <c r="I69" s="77">
        <f>+H69-D69</f>
        <v>-35357332</v>
      </c>
      <c r="K69" s="90"/>
    </row>
    <row r="70" spans="1:11" x14ac:dyDescent="0.3">
      <c r="A70" s="46"/>
      <c r="B70" s="199"/>
      <c r="C70" s="200"/>
      <c r="D70" s="75"/>
      <c r="E70" s="75"/>
      <c r="F70" s="75"/>
      <c r="G70" s="75"/>
      <c r="H70" s="75"/>
      <c r="I70" s="75"/>
    </row>
    <row r="71" spans="1:11" x14ac:dyDescent="0.3">
      <c r="A71" s="196" t="s">
        <v>285</v>
      </c>
      <c r="B71" s="197"/>
      <c r="C71" s="198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199" t="s">
        <v>286</v>
      </c>
      <c r="C72" s="200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199"/>
      <c r="C73" s="200"/>
      <c r="D73" s="75"/>
      <c r="E73" s="75"/>
      <c r="F73" s="75"/>
      <c r="G73" s="75"/>
      <c r="H73" s="75"/>
      <c r="I73" s="75"/>
    </row>
    <row r="74" spans="1:11" x14ac:dyDescent="0.3">
      <c r="A74" s="196" t="s">
        <v>287</v>
      </c>
      <c r="B74" s="197"/>
      <c r="C74" s="198"/>
      <c r="D74" s="77">
        <f>+D43+D69+D71</f>
        <v>112530317</v>
      </c>
      <c r="E74" s="77">
        <f>+E43+E69+E71</f>
        <v>0</v>
      </c>
      <c r="F74" s="77">
        <f>+F43+F69+F71</f>
        <v>112530317</v>
      </c>
      <c r="G74" s="77">
        <f>+G43+G69+G71</f>
        <v>24443680</v>
      </c>
      <c r="H74" s="77">
        <f>+H43+H69+H71</f>
        <v>24443680</v>
      </c>
      <c r="I74" s="77">
        <f>+H74-D74</f>
        <v>-88086637</v>
      </c>
    </row>
    <row r="75" spans="1:11" x14ac:dyDescent="0.3">
      <c r="A75" s="46"/>
      <c r="B75" s="199"/>
      <c r="C75" s="200"/>
      <c r="D75" s="75"/>
      <c r="E75" s="75"/>
      <c r="F75" s="75"/>
      <c r="G75" s="75"/>
      <c r="H75" s="75"/>
      <c r="I75" s="75"/>
    </row>
    <row r="76" spans="1:11" x14ac:dyDescent="0.3">
      <c r="A76" s="46"/>
      <c r="B76" s="197" t="s">
        <v>288</v>
      </c>
      <c r="C76" s="198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201" t="s">
        <v>289</v>
      </c>
      <c r="C77" s="202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201" t="s">
        <v>290</v>
      </c>
      <c r="C78" s="202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197" t="s">
        <v>291</v>
      </c>
      <c r="C79" s="198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194"/>
      <c r="C80" s="195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60" t="s">
        <v>461</v>
      </c>
      <c r="G85" s="160"/>
      <c r="H85" s="160"/>
    </row>
    <row r="86" spans="3:8" x14ac:dyDescent="0.3">
      <c r="C86" s="114" t="s">
        <v>455</v>
      </c>
      <c r="F86" s="160" t="s">
        <v>456</v>
      </c>
      <c r="G86" s="160"/>
      <c r="H86" s="160"/>
    </row>
    <row r="91" spans="3:8" x14ac:dyDescent="0.3">
      <c r="E91" s="90"/>
    </row>
  </sheetData>
  <mergeCells count="67"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A46:C46"/>
    <mergeCell ref="B37:C37"/>
    <mergeCell ref="B39:C39"/>
    <mergeCell ref="A43:C43"/>
    <mergeCell ref="A44:C44"/>
    <mergeCell ref="A45:C45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2"/>
  <sheetViews>
    <sheetView topLeftCell="A80" zoomScale="90" zoomScaleNormal="90" workbookViewId="0">
      <selection activeCell="K79" sqref="K79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</cols>
  <sheetData>
    <row r="1" spans="1:8" x14ac:dyDescent="0.3">
      <c r="A1" s="115"/>
      <c r="B1" s="170" t="s">
        <v>459</v>
      </c>
      <c r="C1" s="170"/>
      <c r="D1" s="170"/>
      <c r="E1" s="170"/>
      <c r="F1" s="170"/>
      <c r="G1" s="170"/>
      <c r="H1" s="171"/>
    </row>
    <row r="2" spans="1:8" x14ac:dyDescent="0.3">
      <c r="A2" s="169" t="s">
        <v>441</v>
      </c>
      <c r="B2" s="170"/>
      <c r="C2" s="170"/>
      <c r="D2" s="170"/>
      <c r="E2" s="170"/>
      <c r="F2" s="170"/>
      <c r="G2" s="170"/>
      <c r="H2" s="171"/>
    </row>
    <row r="3" spans="1:8" x14ac:dyDescent="0.3">
      <c r="A3" s="169" t="s">
        <v>292</v>
      </c>
      <c r="B3" s="170"/>
      <c r="C3" s="170"/>
      <c r="D3" s="170"/>
      <c r="E3" s="170"/>
      <c r="F3" s="170"/>
      <c r="G3" s="170"/>
      <c r="H3" s="171"/>
    </row>
    <row r="4" spans="1:8" x14ac:dyDescent="0.3">
      <c r="A4" s="169" t="s">
        <v>462</v>
      </c>
      <c r="B4" s="170"/>
      <c r="C4" s="170"/>
      <c r="D4" s="170"/>
      <c r="E4" s="170"/>
      <c r="F4" s="170"/>
      <c r="G4" s="170"/>
      <c r="H4" s="171"/>
    </row>
    <row r="5" spans="1:8" ht="15" thickBot="1" x14ac:dyDescent="0.35">
      <c r="A5" s="181" t="s">
        <v>0</v>
      </c>
      <c r="B5" s="213"/>
      <c r="C5" s="213"/>
      <c r="D5" s="213"/>
      <c r="E5" s="213"/>
      <c r="F5" s="213"/>
      <c r="G5" s="213"/>
      <c r="H5" s="182"/>
    </row>
    <row r="6" spans="1:8" ht="15" thickBot="1" x14ac:dyDescent="0.35">
      <c r="A6" s="169" t="s">
        <v>1</v>
      </c>
      <c r="B6" s="171"/>
      <c r="C6" s="181" t="s">
        <v>293</v>
      </c>
      <c r="D6" s="213"/>
      <c r="E6" s="213"/>
      <c r="F6" s="213"/>
      <c r="G6" s="182"/>
      <c r="H6" s="151" t="s">
        <v>294</v>
      </c>
    </row>
    <row r="7" spans="1:8" ht="21" thickBot="1" x14ac:dyDescent="0.35">
      <c r="A7" s="181"/>
      <c r="B7" s="182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52"/>
    </row>
    <row r="8" spans="1:8" x14ac:dyDescent="0.3">
      <c r="A8" s="215" t="s">
        <v>297</v>
      </c>
      <c r="B8" s="216"/>
      <c r="C8" s="122">
        <f>+C9+C17+C27+C37+C47+C57+C61+C70+C74</f>
        <v>65684674.030000001</v>
      </c>
      <c r="D8" s="122">
        <f>+D9+D17+D27+D37+D47+D57+D61+D70+D74</f>
        <v>0</v>
      </c>
      <c r="E8" s="122">
        <f>+E9+E17+E27+E37+E47+E57+E61+E70+E74</f>
        <v>65684674.030000001</v>
      </c>
      <c r="F8" s="122">
        <f>++F9+F17+F27+F37+F47+F57+F61+F70+F74</f>
        <v>10175511.010000002</v>
      </c>
      <c r="G8" s="122">
        <f>++G9+G17+G27+G37+G47+G57+G61+G70+G74-1</f>
        <v>10175510.010000002</v>
      </c>
      <c r="H8" s="122">
        <f>+E8-F8</f>
        <v>55509163.019999996</v>
      </c>
    </row>
    <row r="9" spans="1:8" x14ac:dyDescent="0.3">
      <c r="A9" s="203" t="s">
        <v>298</v>
      </c>
      <c r="B9" s="199"/>
      <c r="C9" s="119">
        <f>SUM(C10:C16)</f>
        <v>33921077.030000001</v>
      </c>
      <c r="D9" s="119">
        <f>SUM(D10:D16)</f>
        <v>0</v>
      </c>
      <c r="E9" s="119">
        <f>SUM(E10:E16)</f>
        <v>33921077.030000001</v>
      </c>
      <c r="F9" s="119">
        <f>SUM(F10:F16)</f>
        <v>5240894.8100000005</v>
      </c>
      <c r="G9" s="119">
        <f>SUM(G10:G16)</f>
        <v>5240894.8100000005</v>
      </c>
      <c r="H9" s="119">
        <f>+E9-F9</f>
        <v>28680182.219999999</v>
      </c>
    </row>
    <row r="10" spans="1:8" x14ac:dyDescent="0.3">
      <c r="A10" s="46"/>
      <c r="B10" s="47" t="s">
        <v>299</v>
      </c>
      <c r="C10" s="119">
        <v>12873916.489999998</v>
      </c>
      <c r="D10" s="119">
        <v>0</v>
      </c>
      <c r="E10" s="119">
        <f t="shared" ref="E10:E16" si="0">C10+D10</f>
        <v>12873916.489999998</v>
      </c>
      <c r="F10" s="228">
        <v>2920693.63</v>
      </c>
      <c r="G10" s="119">
        <v>2920693.63</v>
      </c>
      <c r="H10" s="119">
        <f t="shared" ref="H10:H73" si="1">+E10-F10</f>
        <v>9953222.8599999994</v>
      </c>
    </row>
    <row r="11" spans="1:8" x14ac:dyDescent="0.3">
      <c r="A11" s="46"/>
      <c r="B11" s="47" t="s">
        <v>300</v>
      </c>
      <c r="C11" s="119">
        <v>402967</v>
      </c>
      <c r="D11" s="228">
        <v>160386</v>
      </c>
      <c r="E11" s="119">
        <f t="shared" si="0"/>
        <v>563353</v>
      </c>
      <c r="F11" s="228">
        <v>563352.74</v>
      </c>
      <c r="G11" s="119">
        <v>563352.74</v>
      </c>
      <c r="H11" s="119">
        <f t="shared" si="1"/>
        <v>0.26000000000931323</v>
      </c>
    </row>
    <row r="12" spans="1:8" x14ac:dyDescent="0.3">
      <c r="A12" s="46"/>
      <c r="B12" s="47" t="s">
        <v>301</v>
      </c>
      <c r="C12" s="119">
        <v>7654250</v>
      </c>
      <c r="D12" s="119">
        <v>0</v>
      </c>
      <c r="E12" s="119">
        <f t="shared" si="0"/>
        <v>7654250</v>
      </c>
      <c r="F12" s="228">
        <v>1013033.0700000001</v>
      </c>
      <c r="G12" s="119">
        <v>1013033.0700000001</v>
      </c>
      <c r="H12" s="119">
        <f t="shared" si="1"/>
        <v>6641216.9299999997</v>
      </c>
    </row>
    <row r="13" spans="1:8" x14ac:dyDescent="0.3">
      <c r="A13" s="46"/>
      <c r="B13" s="47" t="s">
        <v>302</v>
      </c>
      <c r="C13" s="119">
        <v>4836393.18</v>
      </c>
      <c r="D13" s="119">
        <v>0</v>
      </c>
      <c r="E13" s="119">
        <f t="shared" si="0"/>
        <v>4836393.18</v>
      </c>
      <c r="F13" s="228">
        <v>360114.10000000009</v>
      </c>
      <c r="G13" s="119">
        <v>360114.10000000009</v>
      </c>
      <c r="H13" s="119">
        <f t="shared" si="1"/>
        <v>4476279.08</v>
      </c>
    </row>
    <row r="14" spans="1:8" x14ac:dyDescent="0.3">
      <c r="A14" s="46"/>
      <c r="B14" s="47" t="s">
        <v>303</v>
      </c>
      <c r="C14" s="119">
        <v>2867877.36</v>
      </c>
      <c r="D14" s="119">
        <v>0</v>
      </c>
      <c r="E14" s="119">
        <f t="shared" si="0"/>
        <v>2867877.36</v>
      </c>
      <c r="F14" s="228">
        <v>383701.27</v>
      </c>
      <c r="G14" s="119">
        <v>383701.27</v>
      </c>
      <c r="H14" s="119">
        <f t="shared" si="1"/>
        <v>2484176.09</v>
      </c>
    </row>
    <row r="15" spans="1:8" x14ac:dyDescent="0.3">
      <c r="A15" s="46"/>
      <c r="B15" s="47" t="s">
        <v>304</v>
      </c>
      <c r="C15" s="119">
        <v>3453130</v>
      </c>
      <c r="D15" s="119">
        <v>0</v>
      </c>
      <c r="E15" s="119">
        <f t="shared" si="0"/>
        <v>3453130</v>
      </c>
      <c r="F15" s="228">
        <v>0</v>
      </c>
      <c r="G15" s="119">
        <v>0</v>
      </c>
      <c r="H15" s="119">
        <f t="shared" si="1"/>
        <v>3453130</v>
      </c>
    </row>
    <row r="16" spans="1:8" x14ac:dyDescent="0.3">
      <c r="A16" s="46"/>
      <c r="B16" s="47" t="s">
        <v>305</v>
      </c>
      <c r="C16" s="119">
        <v>1832543</v>
      </c>
      <c r="D16" s="228">
        <v>-160386</v>
      </c>
      <c r="E16" s="119">
        <f t="shared" si="0"/>
        <v>1672157</v>
      </c>
      <c r="F16" s="228">
        <v>0</v>
      </c>
      <c r="G16" s="119">
        <v>0</v>
      </c>
      <c r="H16" s="119">
        <f t="shared" si="1"/>
        <v>1672157</v>
      </c>
    </row>
    <row r="17" spans="1:9" x14ac:dyDescent="0.3">
      <c r="A17" s="203" t="s">
        <v>306</v>
      </c>
      <c r="B17" s="199"/>
      <c r="C17" s="119">
        <f>SUM(C18:C26)</f>
        <v>5010154</v>
      </c>
      <c r="D17" s="119">
        <f>SUM(D18:D26)</f>
        <v>0</v>
      </c>
      <c r="E17" s="119">
        <f>SUM(E18:E26)</f>
        <v>5010154</v>
      </c>
      <c r="F17" s="119">
        <f>SUM(F18:F26)</f>
        <v>948061.94999999984</v>
      </c>
      <c r="G17" s="119">
        <f>SUM(G18:G26)</f>
        <v>948061.94999999984</v>
      </c>
      <c r="H17" s="119">
        <f t="shared" si="1"/>
        <v>4062092.0500000003</v>
      </c>
    </row>
    <row r="18" spans="1:9" ht="20.399999999999999" x14ac:dyDescent="0.3">
      <c r="A18" s="46"/>
      <c r="B18" s="54" t="s">
        <v>307</v>
      </c>
      <c r="C18" s="119">
        <v>1168838</v>
      </c>
      <c r="D18" s="119">
        <v>0</v>
      </c>
      <c r="E18" s="119">
        <f>C18+D18</f>
        <v>1168838</v>
      </c>
      <c r="F18" s="124">
        <v>224701.16</v>
      </c>
      <c r="G18" s="119">
        <v>224701.16</v>
      </c>
      <c r="H18" s="119">
        <f t="shared" si="1"/>
        <v>944136.84</v>
      </c>
    </row>
    <row r="19" spans="1:9" x14ac:dyDescent="0.3">
      <c r="A19" s="46"/>
      <c r="B19" s="54" t="s">
        <v>308</v>
      </c>
      <c r="C19" s="119">
        <v>661574</v>
      </c>
      <c r="D19" s="119">
        <v>0</v>
      </c>
      <c r="E19" s="119">
        <f t="shared" ref="E19:E26" si="2">C19+D19</f>
        <v>661574</v>
      </c>
      <c r="F19" s="124">
        <v>256418.18</v>
      </c>
      <c r="G19" s="119">
        <v>256418.18</v>
      </c>
      <c r="H19" s="119">
        <f t="shared" si="1"/>
        <v>405155.82</v>
      </c>
    </row>
    <row r="20" spans="1:9" x14ac:dyDescent="0.3">
      <c r="A20" s="46"/>
      <c r="B20" s="54" t="s">
        <v>309</v>
      </c>
      <c r="C20" s="119">
        <v>140920</v>
      </c>
      <c r="D20" s="119">
        <v>0</v>
      </c>
      <c r="E20" s="119">
        <f t="shared" si="2"/>
        <v>140920</v>
      </c>
      <c r="F20" s="124">
        <v>0</v>
      </c>
      <c r="G20" s="119">
        <v>0</v>
      </c>
      <c r="H20" s="119">
        <f t="shared" si="1"/>
        <v>140920</v>
      </c>
    </row>
    <row r="21" spans="1:9" x14ac:dyDescent="0.3">
      <c r="A21" s="46"/>
      <c r="B21" s="54" t="s">
        <v>310</v>
      </c>
      <c r="C21" s="119">
        <v>1248183</v>
      </c>
      <c r="D21" s="119">
        <v>0</v>
      </c>
      <c r="E21" s="119">
        <f t="shared" si="2"/>
        <v>1248183</v>
      </c>
      <c r="F21" s="124">
        <v>31220.2</v>
      </c>
      <c r="G21" s="119">
        <v>31220.2</v>
      </c>
      <c r="H21" s="119">
        <f t="shared" si="1"/>
        <v>1216962.8</v>
      </c>
    </row>
    <row r="22" spans="1:9" x14ac:dyDescent="0.3">
      <c r="A22" s="46"/>
      <c r="B22" s="54" t="s">
        <v>311</v>
      </c>
      <c r="C22" s="119">
        <v>361134</v>
      </c>
      <c r="D22" s="119">
        <v>0</v>
      </c>
      <c r="E22" s="119">
        <f t="shared" si="2"/>
        <v>361134</v>
      </c>
      <c r="F22" s="124">
        <v>21340.28</v>
      </c>
      <c r="G22" s="119">
        <v>21340.28</v>
      </c>
      <c r="H22" s="119">
        <f t="shared" si="1"/>
        <v>339793.72</v>
      </c>
    </row>
    <row r="23" spans="1:9" x14ac:dyDescent="0.3">
      <c r="A23" s="46"/>
      <c r="B23" s="54" t="s">
        <v>312</v>
      </c>
      <c r="C23" s="119">
        <v>583578</v>
      </c>
      <c r="D23" s="119">
        <v>0</v>
      </c>
      <c r="E23" s="119">
        <f t="shared" si="2"/>
        <v>583578</v>
      </c>
      <c r="F23" s="124">
        <v>218828</v>
      </c>
      <c r="G23" s="119">
        <v>218828</v>
      </c>
      <c r="H23" s="119">
        <f t="shared" si="1"/>
        <v>364750</v>
      </c>
    </row>
    <row r="24" spans="1:9" ht="20.399999999999999" x14ac:dyDescent="0.3">
      <c r="A24" s="46"/>
      <c r="B24" s="54" t="s">
        <v>313</v>
      </c>
      <c r="C24" s="119">
        <v>709539</v>
      </c>
      <c r="D24" s="119">
        <v>0</v>
      </c>
      <c r="E24" s="119">
        <f t="shared" si="2"/>
        <v>709539</v>
      </c>
      <c r="F24" s="125">
        <v>181770.3</v>
      </c>
      <c r="G24" s="119">
        <v>181770.3</v>
      </c>
      <c r="H24" s="119">
        <f t="shared" si="1"/>
        <v>527768.69999999995</v>
      </c>
    </row>
    <row r="25" spans="1:9" x14ac:dyDescent="0.3">
      <c r="A25" s="46"/>
      <c r="B25" s="47" t="s">
        <v>314</v>
      </c>
      <c r="C25" s="119">
        <v>6479</v>
      </c>
      <c r="D25" s="119">
        <v>0</v>
      </c>
      <c r="E25" s="119">
        <f t="shared" si="2"/>
        <v>6479</v>
      </c>
      <c r="F25" s="124">
        <v>0</v>
      </c>
      <c r="G25" s="119">
        <v>0</v>
      </c>
      <c r="H25" s="119">
        <f t="shared" si="1"/>
        <v>6479</v>
      </c>
    </row>
    <row r="26" spans="1:9" x14ac:dyDescent="0.3">
      <c r="A26" s="46"/>
      <c r="B26" s="47" t="s">
        <v>315</v>
      </c>
      <c r="C26" s="119">
        <v>129909</v>
      </c>
      <c r="D26" s="119">
        <v>0</v>
      </c>
      <c r="E26" s="119">
        <f t="shared" si="2"/>
        <v>129909</v>
      </c>
      <c r="F26" s="124">
        <v>13783.83</v>
      </c>
      <c r="G26" s="119">
        <v>13783.83</v>
      </c>
      <c r="H26" s="119">
        <f t="shared" si="1"/>
        <v>116125.17</v>
      </c>
    </row>
    <row r="27" spans="1:9" x14ac:dyDescent="0.3">
      <c r="A27" s="203" t="s">
        <v>316</v>
      </c>
      <c r="B27" s="199"/>
      <c r="C27" s="119">
        <f>SUM(C28:C36)</f>
        <v>13664115</v>
      </c>
      <c r="D27" s="119">
        <f>SUM(D28:D36)</f>
        <v>0</v>
      </c>
      <c r="E27" s="119">
        <f>SUM(E28:E36)</f>
        <v>13664115</v>
      </c>
      <c r="F27" s="126">
        <f>SUM(F28:F36)</f>
        <v>3692729.4200000004</v>
      </c>
      <c r="G27" s="119">
        <f>SUM(G28:G36)</f>
        <v>3692729.4200000004</v>
      </c>
      <c r="H27" s="119">
        <f t="shared" si="1"/>
        <v>9971385.5800000001</v>
      </c>
    </row>
    <row r="28" spans="1:9" x14ac:dyDescent="0.3">
      <c r="A28" s="46"/>
      <c r="B28" s="47" t="s">
        <v>317</v>
      </c>
      <c r="C28" s="119">
        <v>3461951</v>
      </c>
      <c r="D28" s="119">
        <v>0</v>
      </c>
      <c r="E28" s="119">
        <f>C28+D28</f>
        <v>3461951</v>
      </c>
      <c r="F28" s="228">
        <v>648035</v>
      </c>
      <c r="G28" s="119">
        <v>648035</v>
      </c>
      <c r="H28" s="119">
        <f t="shared" si="1"/>
        <v>2813916</v>
      </c>
    </row>
    <row r="29" spans="1:9" x14ac:dyDescent="0.3">
      <c r="A29" s="46"/>
      <c r="B29" s="47" t="s">
        <v>318</v>
      </c>
      <c r="C29" s="119">
        <v>838388</v>
      </c>
      <c r="D29" s="119">
        <v>0</v>
      </c>
      <c r="E29" s="119">
        <f t="shared" ref="E29:E36" si="3">C29+D29</f>
        <v>838388</v>
      </c>
      <c r="F29" s="228">
        <v>349338.86</v>
      </c>
      <c r="G29" s="119">
        <v>349338.86</v>
      </c>
      <c r="H29" s="119">
        <f t="shared" si="1"/>
        <v>489049.14</v>
      </c>
    </row>
    <row r="30" spans="1:9" x14ac:dyDescent="0.3">
      <c r="A30" s="46"/>
      <c r="B30" s="54" t="s">
        <v>319</v>
      </c>
      <c r="C30" s="119">
        <v>2889043</v>
      </c>
      <c r="D30" s="119">
        <v>0</v>
      </c>
      <c r="E30" s="119">
        <f t="shared" si="3"/>
        <v>2889043</v>
      </c>
      <c r="F30" s="228">
        <v>1802894.47</v>
      </c>
      <c r="G30" s="119">
        <v>1802894.47</v>
      </c>
      <c r="H30" s="119">
        <f>+E30-F30</f>
        <v>1086148.53</v>
      </c>
    </row>
    <row r="31" spans="1:9" x14ac:dyDescent="0.3">
      <c r="A31" s="46"/>
      <c r="B31" s="54" t="s">
        <v>320</v>
      </c>
      <c r="C31" s="119">
        <v>63600</v>
      </c>
      <c r="D31" s="119">
        <v>0</v>
      </c>
      <c r="E31" s="119">
        <f t="shared" si="3"/>
        <v>63600</v>
      </c>
      <c r="F31" s="228">
        <v>10012.25</v>
      </c>
      <c r="G31" s="119">
        <v>10012.25</v>
      </c>
      <c r="H31" s="119">
        <f>+E31-F31</f>
        <v>53587.75</v>
      </c>
      <c r="I31" s="128"/>
    </row>
    <row r="32" spans="1:9" ht="20.399999999999999" x14ac:dyDescent="0.3">
      <c r="A32" s="46"/>
      <c r="B32" s="54" t="s">
        <v>321</v>
      </c>
      <c r="C32" s="119">
        <v>4015761</v>
      </c>
      <c r="D32" s="119">
        <v>0</v>
      </c>
      <c r="E32" s="119">
        <f>C32+D32</f>
        <v>4015761</v>
      </c>
      <c r="F32" s="228">
        <v>297969.78000000003</v>
      </c>
      <c r="G32" s="119">
        <v>297969.78000000003</v>
      </c>
      <c r="H32" s="119">
        <f t="shared" ref="H32:H35" si="4">+E32-F32</f>
        <v>3717791.2199999997</v>
      </c>
    </row>
    <row r="33" spans="1:8" x14ac:dyDescent="0.3">
      <c r="A33" s="46"/>
      <c r="B33" s="54" t="s">
        <v>322</v>
      </c>
      <c r="C33" s="119">
        <v>338435</v>
      </c>
      <c r="D33" s="119">
        <v>0</v>
      </c>
      <c r="E33" s="119">
        <f t="shared" si="3"/>
        <v>338435</v>
      </c>
      <c r="F33" s="228">
        <v>161936</v>
      </c>
      <c r="G33" s="119">
        <v>161936</v>
      </c>
      <c r="H33" s="119">
        <f t="shared" si="4"/>
        <v>176499</v>
      </c>
    </row>
    <row r="34" spans="1:8" x14ac:dyDescent="0.3">
      <c r="A34" s="46"/>
      <c r="B34" s="54" t="s">
        <v>323</v>
      </c>
      <c r="C34" s="119">
        <v>731600</v>
      </c>
      <c r="D34" s="119">
        <v>0</v>
      </c>
      <c r="E34" s="119">
        <f t="shared" si="3"/>
        <v>731600</v>
      </c>
      <c r="F34" s="228">
        <v>400051.58</v>
      </c>
      <c r="G34" s="119">
        <v>400051.58</v>
      </c>
      <c r="H34" s="119">
        <f t="shared" si="4"/>
        <v>331548.42</v>
      </c>
    </row>
    <row r="35" spans="1:8" x14ac:dyDescent="0.3">
      <c r="A35" s="46"/>
      <c r="B35" s="54" t="s">
        <v>324</v>
      </c>
      <c r="C35" s="119">
        <v>1325337</v>
      </c>
      <c r="D35" s="228">
        <v>-3744</v>
      </c>
      <c r="E35" s="119">
        <f t="shared" si="3"/>
        <v>1321593</v>
      </c>
      <c r="F35" s="228">
        <v>18747.48</v>
      </c>
      <c r="G35" s="119">
        <v>18747.48</v>
      </c>
      <c r="H35" s="119">
        <f t="shared" si="4"/>
        <v>1302845.52</v>
      </c>
    </row>
    <row r="36" spans="1:8" x14ac:dyDescent="0.3">
      <c r="A36" s="46"/>
      <c r="B36" s="47" t="s">
        <v>325</v>
      </c>
      <c r="C36" s="119">
        <v>0</v>
      </c>
      <c r="D36" s="229">
        <v>3744</v>
      </c>
      <c r="E36" s="119">
        <f t="shared" si="3"/>
        <v>3744</v>
      </c>
      <c r="F36" s="228">
        <v>3744</v>
      </c>
      <c r="G36" s="119">
        <v>3744</v>
      </c>
      <c r="H36" s="119">
        <f>+E36-F36</f>
        <v>0</v>
      </c>
    </row>
    <row r="37" spans="1:8" ht="25.5" customHeight="1" x14ac:dyDescent="0.3">
      <c r="A37" s="214" t="s">
        <v>326</v>
      </c>
      <c r="B37" s="201"/>
      <c r="C37" s="119">
        <f>SUM(C38:C46)</f>
        <v>0</v>
      </c>
      <c r="D37" s="119">
        <f>SUM(D38:D46)</f>
        <v>0</v>
      </c>
      <c r="E37" s="119">
        <f>SUM(E38:E46)</f>
        <v>0</v>
      </c>
      <c r="F37" s="119">
        <f>SUM(F38:F46)</f>
        <v>0</v>
      </c>
      <c r="G37" s="119">
        <f>SUM(G38:G46)</f>
        <v>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19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0</v>
      </c>
      <c r="E41" s="119">
        <f>C41+D41</f>
        <v>0</v>
      </c>
      <c r="F41" s="119">
        <v>0</v>
      </c>
      <c r="G41" s="119">
        <v>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4" t="s">
        <v>336</v>
      </c>
      <c r="B47" s="201"/>
      <c r="C47" s="119">
        <f>SUM(C48:C56)</f>
        <v>6544664</v>
      </c>
      <c r="D47" s="119">
        <f>SUM(D48:D56)</f>
        <v>0</v>
      </c>
      <c r="E47" s="119">
        <f>SUM(E48:E56)</f>
        <v>6544664</v>
      </c>
      <c r="F47" s="119">
        <f>SUM(F48:F56)</f>
        <v>293824.83</v>
      </c>
      <c r="G47" s="119">
        <f>SUM(G48:G56)</f>
        <v>293824.83</v>
      </c>
      <c r="H47" s="119">
        <f t="shared" si="1"/>
        <v>6250839.1699999999</v>
      </c>
    </row>
    <row r="48" spans="1:8" x14ac:dyDescent="0.3">
      <c r="A48" s="46"/>
      <c r="B48" s="47" t="s">
        <v>337</v>
      </c>
      <c r="C48" s="119">
        <v>1121620</v>
      </c>
      <c r="D48" s="119">
        <v>0</v>
      </c>
      <c r="E48" s="119">
        <f>C48+D48</f>
        <v>1121620</v>
      </c>
      <c r="F48" s="124">
        <v>112810</v>
      </c>
      <c r="G48" s="119">
        <v>112810</v>
      </c>
      <c r="H48" s="119">
        <f t="shared" si="1"/>
        <v>1008810</v>
      </c>
    </row>
    <row r="49" spans="1:8" x14ac:dyDescent="0.3">
      <c r="A49" s="46"/>
      <c r="B49" s="47" t="s">
        <v>338</v>
      </c>
      <c r="C49" s="119">
        <v>1121620</v>
      </c>
      <c r="D49" s="119">
        <v>0</v>
      </c>
      <c r="E49" s="119">
        <f t="shared" ref="E49:E56" si="5">C49+D49</f>
        <v>1121620</v>
      </c>
      <c r="F49" s="124">
        <v>20238.830000000002</v>
      </c>
      <c r="G49" s="119">
        <v>20238.830000000002</v>
      </c>
      <c r="H49" s="119">
        <f t="shared" si="1"/>
        <v>1101381.17</v>
      </c>
    </row>
    <row r="50" spans="1:8" x14ac:dyDescent="0.3">
      <c r="A50" s="46"/>
      <c r="B50" s="47" t="s">
        <v>339</v>
      </c>
      <c r="C50" s="119">
        <v>1942309</v>
      </c>
      <c r="D50" s="119">
        <v>0</v>
      </c>
      <c r="E50" s="119">
        <f t="shared" si="5"/>
        <v>1942309</v>
      </c>
      <c r="F50" s="124">
        <v>0</v>
      </c>
      <c r="G50" s="119">
        <v>0</v>
      </c>
      <c r="H50" s="119">
        <f t="shared" si="1"/>
        <v>1942309</v>
      </c>
    </row>
    <row r="51" spans="1:8" x14ac:dyDescent="0.3">
      <c r="A51" s="46"/>
      <c r="B51" s="47" t="s">
        <v>340</v>
      </c>
      <c r="C51" s="119">
        <v>1237495</v>
      </c>
      <c r="D51" s="119">
        <v>0</v>
      </c>
      <c r="E51" s="119">
        <f t="shared" si="5"/>
        <v>1237495</v>
      </c>
      <c r="F51" s="124">
        <v>0</v>
      </c>
      <c r="G51" s="119">
        <v>0</v>
      </c>
      <c r="H51" s="119">
        <f t="shared" si="1"/>
        <v>1237495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24">
        <v>0</v>
      </c>
      <c r="G52" s="119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1121620</v>
      </c>
      <c r="D53" s="119">
        <v>0</v>
      </c>
      <c r="E53" s="119">
        <f t="shared" si="5"/>
        <v>1121620</v>
      </c>
      <c r="F53" s="124">
        <v>160776</v>
      </c>
      <c r="G53" s="119">
        <v>160776</v>
      </c>
      <c r="H53" s="119">
        <f t="shared" si="1"/>
        <v>960844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24">
        <v>0</v>
      </c>
      <c r="G54" s="119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24">
        <v>0</v>
      </c>
      <c r="G55" s="119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0</v>
      </c>
      <c r="E56" s="119">
        <f t="shared" si="5"/>
        <v>0</v>
      </c>
      <c r="F56" s="124">
        <v>0</v>
      </c>
      <c r="G56" s="119">
        <v>0</v>
      </c>
      <c r="H56" s="119">
        <f t="shared" si="1"/>
        <v>0</v>
      </c>
    </row>
    <row r="57" spans="1:8" x14ac:dyDescent="0.3">
      <c r="A57" s="203" t="s">
        <v>346</v>
      </c>
      <c r="B57" s="199"/>
      <c r="C57" s="119">
        <f>SUM(C58:C60)</f>
        <v>6544664</v>
      </c>
      <c r="D57" s="119">
        <f>SUM(D58:D60)</f>
        <v>0</v>
      </c>
      <c r="E57" s="119">
        <f>SUM(E58:E60)</f>
        <v>6544664</v>
      </c>
      <c r="F57" s="126">
        <f>SUM(F58:F60)</f>
        <v>0</v>
      </c>
      <c r="G57" s="119">
        <f>SUM(G58:G60)</f>
        <v>0</v>
      </c>
      <c r="H57" s="119">
        <f t="shared" si="1"/>
        <v>6544664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6544664</v>
      </c>
      <c r="D59" s="119">
        <v>0</v>
      </c>
      <c r="E59" s="119">
        <f>++C59+D59</f>
        <v>6544664</v>
      </c>
      <c r="F59" s="119">
        <v>0</v>
      </c>
      <c r="G59" s="119">
        <v>0</v>
      </c>
      <c r="H59" s="119">
        <f t="shared" si="1"/>
        <v>6544664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4" t="s">
        <v>350</v>
      </c>
      <c r="B61" s="201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3" t="s">
        <v>359</v>
      </c>
      <c r="B70" s="199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3" t="s">
        <v>363</v>
      </c>
      <c r="B74" s="199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9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9" x14ac:dyDescent="0.3">
      <c r="A82" s="208"/>
      <c r="B82" s="203"/>
      <c r="C82" s="119"/>
      <c r="D82" s="118"/>
      <c r="E82" s="118"/>
      <c r="F82" s="118"/>
      <c r="G82" s="119"/>
      <c r="H82" s="119"/>
    </row>
    <row r="83" spans="1:9" x14ac:dyDescent="0.3">
      <c r="A83" s="196" t="s">
        <v>371</v>
      </c>
      <c r="B83" s="197"/>
      <c r="C83" s="118">
        <f>+C84+C92+C102+C112+C122+C132+C136+C145+C149</f>
        <v>46845642.969999999</v>
      </c>
      <c r="D83" s="118">
        <f>+D84+D92+D102+D112+D122+D132+D136+D145+D149</f>
        <v>0</v>
      </c>
      <c r="E83" s="118">
        <f>+E84+E92+E102+E112+E122+E132+E136+E145+E149</f>
        <v>46845642.969999999</v>
      </c>
      <c r="F83" s="118">
        <f>+F84+F92+F102+F112+F122+F132+F136+F145+F149</f>
        <v>9534598.5699999984</v>
      </c>
      <c r="G83" s="118">
        <f>+G84+G92+G102+G112+G122+G132+G136+G145+G149</f>
        <v>9534598.5699999984</v>
      </c>
      <c r="H83" s="118">
        <f t="shared" si="6"/>
        <v>37311044.399999999</v>
      </c>
    </row>
    <row r="84" spans="1:9" x14ac:dyDescent="0.3">
      <c r="A84" s="203" t="s">
        <v>298</v>
      </c>
      <c r="B84" s="199"/>
      <c r="C84" s="119">
        <f>SUM(C85:C91)</f>
        <v>44590529.969999999</v>
      </c>
      <c r="D84" s="119">
        <f>SUM(D85:D91)</f>
        <v>0</v>
      </c>
      <c r="E84" s="119">
        <f>SUM(E85:E91)</f>
        <v>44590529.969999999</v>
      </c>
      <c r="F84" s="119">
        <f>SUM(F85:F91)</f>
        <v>9088926.879999999</v>
      </c>
      <c r="G84" s="119">
        <f>SUM(G85:G91)</f>
        <v>9088926.879999999</v>
      </c>
      <c r="H84" s="119">
        <f t="shared" si="6"/>
        <v>35501603.090000004</v>
      </c>
    </row>
    <row r="85" spans="1:9" x14ac:dyDescent="0.3">
      <c r="A85" s="46"/>
      <c r="B85" s="47" t="s">
        <v>299</v>
      </c>
      <c r="C85" s="119">
        <v>25556744.510000002</v>
      </c>
      <c r="D85" s="119">
        <v>0</v>
      </c>
      <c r="E85" s="119">
        <f>C85+D85</f>
        <v>25556744.510000002</v>
      </c>
      <c r="F85" s="119">
        <v>6155579.8600000003</v>
      </c>
      <c r="G85" s="119">
        <v>6155579.8600000003</v>
      </c>
      <c r="H85" s="119">
        <f t="shared" si="6"/>
        <v>19401164.650000002</v>
      </c>
    </row>
    <row r="86" spans="1:9" x14ac:dyDescent="0.3">
      <c r="A86" s="46"/>
      <c r="B86" s="47" t="s">
        <v>300</v>
      </c>
      <c r="C86" s="119">
        <v>0</v>
      </c>
      <c r="D86" s="119">
        <v>0</v>
      </c>
      <c r="E86" s="119">
        <f t="shared" ref="E86:E91" si="7">C86+D86</f>
        <v>0</v>
      </c>
      <c r="F86" s="119">
        <v>0</v>
      </c>
      <c r="G86" s="119">
        <v>0</v>
      </c>
      <c r="H86" s="119">
        <f t="shared" si="6"/>
        <v>0</v>
      </c>
    </row>
    <row r="87" spans="1:9" x14ac:dyDescent="0.3">
      <c r="A87" s="46"/>
      <c r="B87" s="47" t="s">
        <v>301</v>
      </c>
      <c r="C87" s="119">
        <v>4570616</v>
      </c>
      <c r="D87" s="119">
        <v>0</v>
      </c>
      <c r="E87" s="119">
        <f t="shared" si="7"/>
        <v>4570616</v>
      </c>
      <c r="F87" s="119">
        <v>895683.65999999992</v>
      </c>
      <c r="G87" s="119">
        <v>895683.65999999992</v>
      </c>
      <c r="H87" s="119">
        <f t="shared" si="6"/>
        <v>3674932.34</v>
      </c>
      <c r="I87" s="128"/>
    </row>
    <row r="88" spans="1:9" x14ac:dyDescent="0.3">
      <c r="A88" s="46"/>
      <c r="B88" s="47" t="s">
        <v>302</v>
      </c>
      <c r="C88" s="119">
        <v>11780089.82</v>
      </c>
      <c r="D88" s="119">
        <v>0</v>
      </c>
      <c r="E88" s="119">
        <f t="shared" si="7"/>
        <v>11780089.82</v>
      </c>
      <c r="F88" s="119">
        <v>1542175.16</v>
      </c>
      <c r="G88" s="119">
        <v>1542175.16</v>
      </c>
      <c r="H88" s="119">
        <f t="shared" si="6"/>
        <v>10237914.66</v>
      </c>
      <c r="I88" s="128"/>
    </row>
    <row r="89" spans="1:9" x14ac:dyDescent="0.3">
      <c r="A89" s="46"/>
      <c r="B89" s="47" t="s">
        <v>303</v>
      </c>
      <c r="C89" s="119">
        <v>2683079.64</v>
      </c>
      <c r="D89" s="119">
        <v>0</v>
      </c>
      <c r="E89" s="119">
        <f t="shared" si="7"/>
        <v>2683079.64</v>
      </c>
      <c r="F89" s="119">
        <v>495488.19999999995</v>
      </c>
      <c r="G89" s="119">
        <v>495488.19999999995</v>
      </c>
      <c r="H89" s="119">
        <f t="shared" si="6"/>
        <v>2187591.4400000004</v>
      </c>
      <c r="I89" s="128"/>
    </row>
    <row r="90" spans="1:9" x14ac:dyDescent="0.3">
      <c r="A90" s="46"/>
      <c r="B90" s="47" t="s">
        <v>304</v>
      </c>
      <c r="C90" s="119">
        <v>0</v>
      </c>
      <c r="D90" s="119">
        <v>0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</row>
    <row r="91" spans="1:9" x14ac:dyDescent="0.3">
      <c r="A91" s="46"/>
      <c r="B91" s="47" t="s">
        <v>305</v>
      </c>
      <c r="C91" s="119">
        <v>0</v>
      </c>
      <c r="D91" s="119">
        <v>0</v>
      </c>
      <c r="E91" s="119">
        <f t="shared" si="7"/>
        <v>0</v>
      </c>
      <c r="F91" s="119">
        <v>0</v>
      </c>
      <c r="G91" s="119">
        <v>0</v>
      </c>
      <c r="H91" s="119">
        <f t="shared" si="6"/>
        <v>0</v>
      </c>
      <c r="I91" s="128"/>
    </row>
    <row r="92" spans="1:9" x14ac:dyDescent="0.3">
      <c r="A92" s="203" t="s">
        <v>306</v>
      </c>
      <c r="B92" s="199"/>
      <c r="C92" s="119">
        <f>SUM(C93:C101)</f>
        <v>0</v>
      </c>
      <c r="D92" s="119">
        <f>SUM(D93:D101)</f>
        <v>0</v>
      </c>
      <c r="E92" s="119">
        <f>SUM(E93:E101)</f>
        <v>0</v>
      </c>
      <c r="F92" s="119">
        <f>SUM(F93:F101)</f>
        <v>0</v>
      </c>
      <c r="G92" s="119">
        <f>SUM(G93:G101)</f>
        <v>0</v>
      </c>
      <c r="H92" s="119">
        <f t="shared" si="6"/>
        <v>0</v>
      </c>
    </row>
    <row r="93" spans="1:9" ht="20.399999999999999" x14ac:dyDescent="0.3">
      <c r="A93" s="46"/>
      <c r="B93" s="54" t="s">
        <v>307</v>
      </c>
      <c r="C93" s="119">
        <v>0</v>
      </c>
      <c r="D93" s="119">
        <v>0</v>
      </c>
      <c r="E93" s="119">
        <f>C93+D93</f>
        <v>0</v>
      </c>
      <c r="F93" s="119"/>
      <c r="G93" s="119"/>
      <c r="H93" s="119">
        <f t="shared" si="6"/>
        <v>0</v>
      </c>
    </row>
    <row r="94" spans="1:9" x14ac:dyDescent="0.3">
      <c r="A94" s="46"/>
      <c r="B94" s="54" t="s">
        <v>308</v>
      </c>
      <c r="C94" s="119">
        <v>0</v>
      </c>
      <c r="D94" s="119">
        <v>0</v>
      </c>
      <c r="E94" s="119">
        <f t="shared" ref="E94:E101" si="8">C94+D94</f>
        <v>0</v>
      </c>
      <c r="F94" s="119"/>
      <c r="G94" s="119"/>
      <c r="H94" s="119">
        <f t="shared" si="6"/>
        <v>0</v>
      </c>
    </row>
    <row r="95" spans="1:9" x14ac:dyDescent="0.3">
      <c r="A95" s="46"/>
      <c r="B95" s="54" t="s">
        <v>309</v>
      </c>
      <c r="C95" s="119">
        <v>0</v>
      </c>
      <c r="D95" s="119">
        <v>0</v>
      </c>
      <c r="E95" s="119">
        <f t="shared" si="8"/>
        <v>0</v>
      </c>
      <c r="F95" s="119"/>
      <c r="G95" s="119"/>
      <c r="H95" s="119">
        <f t="shared" si="6"/>
        <v>0</v>
      </c>
    </row>
    <row r="96" spans="1:9" x14ac:dyDescent="0.3">
      <c r="A96" s="46"/>
      <c r="B96" s="54" t="s">
        <v>310</v>
      </c>
      <c r="C96" s="119">
        <v>0</v>
      </c>
      <c r="D96" s="119">
        <v>0</v>
      </c>
      <c r="E96" s="119">
        <f t="shared" si="8"/>
        <v>0</v>
      </c>
      <c r="F96" s="119"/>
      <c r="G96" s="119"/>
      <c r="H96" s="119">
        <f t="shared" si="6"/>
        <v>0</v>
      </c>
    </row>
    <row r="97" spans="1:9" x14ac:dyDescent="0.3">
      <c r="A97" s="46"/>
      <c r="B97" s="54" t="s">
        <v>311</v>
      </c>
      <c r="C97" s="119">
        <v>0</v>
      </c>
      <c r="D97" s="119">
        <v>0</v>
      </c>
      <c r="E97" s="119">
        <f t="shared" si="8"/>
        <v>0</v>
      </c>
      <c r="F97" s="119"/>
      <c r="G97" s="119"/>
      <c r="H97" s="119">
        <f t="shared" si="6"/>
        <v>0</v>
      </c>
    </row>
    <row r="98" spans="1:9" x14ac:dyDescent="0.3">
      <c r="A98" s="46"/>
      <c r="B98" s="54" t="s">
        <v>312</v>
      </c>
      <c r="C98" s="119">
        <v>0</v>
      </c>
      <c r="D98" s="119">
        <v>0</v>
      </c>
      <c r="E98" s="119">
        <f t="shared" si="8"/>
        <v>0</v>
      </c>
      <c r="F98" s="119"/>
      <c r="G98" s="119"/>
      <c r="H98" s="119">
        <f t="shared" si="6"/>
        <v>0</v>
      </c>
    </row>
    <row r="99" spans="1:9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/>
      <c r="G99" s="119"/>
      <c r="H99" s="119">
        <f t="shared" si="6"/>
        <v>0</v>
      </c>
    </row>
    <row r="100" spans="1:9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/>
      <c r="G100" s="119"/>
      <c r="H100" s="119">
        <f t="shared" si="6"/>
        <v>0</v>
      </c>
    </row>
    <row r="101" spans="1:9" x14ac:dyDescent="0.3">
      <c r="A101" s="46"/>
      <c r="B101" s="54" t="s">
        <v>315</v>
      </c>
      <c r="C101" s="119">
        <v>0</v>
      </c>
      <c r="D101" s="119">
        <v>0</v>
      </c>
      <c r="E101" s="119">
        <f t="shared" si="8"/>
        <v>0</v>
      </c>
      <c r="F101" s="119"/>
      <c r="G101" s="119"/>
      <c r="H101" s="119">
        <f t="shared" si="6"/>
        <v>0</v>
      </c>
    </row>
    <row r="102" spans="1:9" x14ac:dyDescent="0.3">
      <c r="A102" s="203" t="s">
        <v>316</v>
      </c>
      <c r="B102" s="199"/>
      <c r="C102" s="119">
        <f>SUM(C103:C111)</f>
        <v>2255113</v>
      </c>
      <c r="D102" s="119">
        <f>SUM(D103:D111)</f>
        <v>0</v>
      </c>
      <c r="E102" s="119">
        <f>SUM(E103:E111)</f>
        <v>2255113</v>
      </c>
      <c r="F102" s="119">
        <f>SUM(F103:F111)</f>
        <v>445671.69</v>
      </c>
      <c r="G102" s="119">
        <f>SUM(G103:G111)</f>
        <v>445671.69</v>
      </c>
      <c r="H102" s="119">
        <f t="shared" si="6"/>
        <v>1809441.31</v>
      </c>
    </row>
    <row r="103" spans="1:9" x14ac:dyDescent="0.3">
      <c r="A103" s="46"/>
      <c r="B103" s="47" t="s">
        <v>317</v>
      </c>
      <c r="C103" s="119">
        <v>2255113</v>
      </c>
      <c r="D103" s="119">
        <v>0</v>
      </c>
      <c r="E103" s="119">
        <f>C103+D103</f>
        <v>2255113</v>
      </c>
      <c r="F103" s="119">
        <v>445671.69</v>
      </c>
      <c r="G103" s="119">
        <v>445671.69</v>
      </c>
      <c r="H103" s="119">
        <f t="shared" si="6"/>
        <v>1809441.31</v>
      </c>
      <c r="I103" s="128"/>
    </row>
    <row r="104" spans="1:9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  <c r="I104" s="128"/>
    </row>
    <row r="105" spans="1:9" x14ac:dyDescent="0.3">
      <c r="A105" s="46"/>
      <c r="B105" s="54" t="s">
        <v>319</v>
      </c>
      <c r="C105" s="119">
        <v>0</v>
      </c>
      <c r="D105" s="119">
        <v>0</v>
      </c>
      <c r="E105" s="119">
        <f t="shared" si="9"/>
        <v>0</v>
      </c>
      <c r="F105" s="119">
        <v>0</v>
      </c>
      <c r="G105" s="119">
        <v>0</v>
      </c>
      <c r="H105" s="119">
        <f t="shared" si="6"/>
        <v>0</v>
      </c>
    </row>
    <row r="106" spans="1:9" x14ac:dyDescent="0.3">
      <c r="A106" s="46"/>
      <c r="B106" s="54" t="s">
        <v>320</v>
      </c>
      <c r="C106" s="119">
        <v>0</v>
      </c>
      <c r="D106" s="119">
        <v>0</v>
      </c>
      <c r="E106" s="119">
        <f t="shared" si="9"/>
        <v>0</v>
      </c>
      <c r="F106" s="119">
        <v>0</v>
      </c>
      <c r="G106" s="119">
        <v>0</v>
      </c>
      <c r="H106" s="119">
        <f t="shared" si="6"/>
        <v>0</v>
      </c>
    </row>
    <row r="107" spans="1:9" ht="20.399999999999999" x14ac:dyDescent="0.3">
      <c r="A107" s="46"/>
      <c r="B107" s="54" t="s">
        <v>321</v>
      </c>
      <c r="C107" s="119">
        <v>0</v>
      </c>
      <c r="D107" s="119">
        <v>0</v>
      </c>
      <c r="E107" s="119">
        <f t="shared" si="9"/>
        <v>0</v>
      </c>
      <c r="F107" s="119">
        <v>0</v>
      </c>
      <c r="G107" s="119">
        <v>0</v>
      </c>
      <c r="H107" s="119">
        <f t="shared" si="6"/>
        <v>0</v>
      </c>
    </row>
    <row r="108" spans="1:9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9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9" x14ac:dyDescent="0.3">
      <c r="A110" s="46"/>
      <c r="B110" s="54" t="s">
        <v>324</v>
      </c>
      <c r="C110" s="119">
        <v>0</v>
      </c>
      <c r="D110" s="119">
        <v>0</v>
      </c>
      <c r="E110" s="119">
        <f t="shared" si="9"/>
        <v>0</v>
      </c>
      <c r="F110" s="119">
        <v>0</v>
      </c>
      <c r="G110" s="119">
        <v>0</v>
      </c>
      <c r="H110" s="119">
        <f t="shared" si="6"/>
        <v>0</v>
      </c>
    </row>
    <row r="111" spans="1:9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9" ht="24.75" customHeight="1" x14ac:dyDescent="0.3">
      <c r="A112" s="214" t="s">
        <v>326</v>
      </c>
      <c r="B112" s="201"/>
      <c r="C112" s="119">
        <f>SUM(C113:C121)</f>
        <v>0</v>
      </c>
      <c r="D112" s="119">
        <f>SUM(D113:D121)</f>
        <v>0</v>
      </c>
      <c r="E112" s="119">
        <f>SUM(E113:E121)</f>
        <v>0</v>
      </c>
      <c r="F112" s="119">
        <f>SUM(F113:F121)</f>
        <v>0</v>
      </c>
      <c r="G112" s="119">
        <f>SUM(G113:G121)</f>
        <v>0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0</v>
      </c>
      <c r="E114" s="119">
        <f>++C114+D114</f>
        <v>0</v>
      </c>
      <c r="F114" s="119">
        <v>0</v>
      </c>
      <c r="G114" s="119">
        <v>0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4" t="s">
        <v>336</v>
      </c>
      <c r="B122" s="201"/>
      <c r="C122" s="119">
        <f>SUM(C123:C131)</f>
        <v>0</v>
      </c>
      <c r="D122" s="119">
        <f>SUM(D123:D131)</f>
        <v>0</v>
      </c>
      <c r="E122" s="119">
        <f>++C122+D122</f>
        <v>0</v>
      </c>
      <c r="F122" s="119">
        <f>SUM(F123:F131)</f>
        <v>0</v>
      </c>
      <c r="G122" s="119">
        <f>SUM(G123:G131)</f>
        <v>0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0</v>
      </c>
      <c r="E123" s="119">
        <f t="shared" si="10"/>
        <v>0</v>
      </c>
      <c r="F123" s="119">
        <v>0</v>
      </c>
      <c r="G123" s="119">
        <v>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0</v>
      </c>
      <c r="E128" s="119">
        <f>++C128+D128</f>
        <v>0</v>
      </c>
      <c r="F128" s="119">
        <v>0</v>
      </c>
      <c r="G128" s="119">
        <v>0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3" t="s">
        <v>346</v>
      </c>
      <c r="B132" s="199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4" t="s">
        <v>350</v>
      </c>
      <c r="B136" s="201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3" t="s">
        <v>359</v>
      </c>
      <c r="B145" s="199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3" t="s">
        <v>363</v>
      </c>
      <c r="B149" s="199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196" t="s">
        <v>372</v>
      </c>
      <c r="B158" s="197"/>
      <c r="C158" s="120">
        <f>+C8+C83</f>
        <v>112530317</v>
      </c>
      <c r="D158" s="120">
        <f>+D8+D83</f>
        <v>0</v>
      </c>
      <c r="E158" s="120">
        <f>+E8+E83</f>
        <v>112530317</v>
      </c>
      <c r="F158" s="120">
        <f>+F8+F83</f>
        <v>19710109.579999998</v>
      </c>
      <c r="G158" s="119">
        <f>+G8+G83+1</f>
        <v>19710109.579999998</v>
      </c>
      <c r="H158" s="118">
        <f t="shared" si="11"/>
        <v>92820207.420000002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19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60" t="s">
        <v>461</v>
      </c>
      <c r="F164" s="160"/>
      <c r="G164" s="160"/>
    </row>
    <row r="165" spans="2:7" x14ac:dyDescent="0.3">
      <c r="B165" s="114" t="s">
        <v>455</v>
      </c>
      <c r="E165" s="160" t="s">
        <v>456</v>
      </c>
      <c r="F165" s="160"/>
      <c r="G165" s="160"/>
    </row>
    <row r="172" spans="2:7" x14ac:dyDescent="0.3">
      <c r="F172" s="128"/>
    </row>
  </sheetData>
  <mergeCells count="32"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ignoredErrors>
    <ignoredError sqref="E27 E17 E92 E102 E122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topLeftCell="A6" workbookViewId="0">
      <selection activeCell="E21" sqref="E21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</cols>
  <sheetData>
    <row r="1" spans="1:9" x14ac:dyDescent="0.3">
      <c r="A1" s="170" t="s">
        <v>459</v>
      </c>
      <c r="B1" s="170"/>
      <c r="C1" s="170"/>
      <c r="D1" s="170"/>
      <c r="E1" s="170"/>
      <c r="F1" s="170"/>
      <c r="G1" s="171"/>
    </row>
    <row r="2" spans="1:9" x14ac:dyDescent="0.3">
      <c r="A2" s="163" t="s">
        <v>442</v>
      </c>
      <c r="B2" s="164"/>
      <c r="C2" s="164"/>
      <c r="D2" s="164"/>
      <c r="E2" s="164"/>
      <c r="F2" s="164"/>
      <c r="G2" s="165"/>
    </row>
    <row r="3" spans="1:9" x14ac:dyDescent="0.3">
      <c r="A3" s="163" t="s">
        <v>373</v>
      </c>
      <c r="B3" s="164"/>
      <c r="C3" s="164"/>
      <c r="D3" s="164"/>
      <c r="E3" s="164"/>
      <c r="F3" s="164"/>
      <c r="G3" s="165"/>
    </row>
    <row r="4" spans="1:9" x14ac:dyDescent="0.3">
      <c r="A4" s="163" t="s">
        <v>462</v>
      </c>
      <c r="B4" s="164"/>
      <c r="C4" s="164"/>
      <c r="D4" s="164"/>
      <c r="E4" s="164"/>
      <c r="F4" s="164"/>
      <c r="G4" s="165"/>
    </row>
    <row r="5" spans="1:9" ht="15" thickBot="1" x14ac:dyDescent="0.35">
      <c r="A5" s="166" t="s">
        <v>0</v>
      </c>
      <c r="B5" s="167"/>
      <c r="C5" s="167"/>
      <c r="D5" s="167"/>
      <c r="E5" s="167"/>
      <c r="F5" s="167"/>
      <c r="G5" s="168"/>
    </row>
    <row r="6" spans="1:9" ht="15" thickBot="1" x14ac:dyDescent="0.35">
      <c r="A6" s="150" t="s">
        <v>1</v>
      </c>
      <c r="B6" s="217" t="s">
        <v>293</v>
      </c>
      <c r="C6" s="218"/>
      <c r="D6" s="218"/>
      <c r="E6" s="218"/>
      <c r="F6" s="219"/>
      <c r="G6" s="150" t="s">
        <v>294</v>
      </c>
    </row>
    <row r="7" spans="1:9" ht="37.5" customHeight="1" thickBot="1" x14ac:dyDescent="0.35">
      <c r="A7" s="152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52"/>
    </row>
    <row r="8" spans="1:9" x14ac:dyDescent="0.3">
      <c r="A8" s="16" t="s">
        <v>374</v>
      </c>
      <c r="B8" s="220">
        <f>SUM(B10:B17)</f>
        <v>65684674</v>
      </c>
      <c r="C8" s="220">
        <f>SUM(C10:C17)</f>
        <v>0</v>
      </c>
      <c r="D8" s="220">
        <f>SUM(D10:D17)</f>
        <v>65684674</v>
      </c>
      <c r="E8" s="220">
        <f>SUM(E10:E17)</f>
        <v>10175511</v>
      </c>
      <c r="F8" s="220">
        <f>SUM(F10:F17)</f>
        <v>10175511</v>
      </c>
      <c r="G8" s="220">
        <f>+D8-E8</f>
        <v>55509163</v>
      </c>
    </row>
    <row r="9" spans="1:9" x14ac:dyDescent="0.3">
      <c r="A9" s="16" t="s">
        <v>375</v>
      </c>
      <c r="B9" s="221"/>
      <c r="C9" s="221"/>
      <c r="D9" s="221"/>
      <c r="E9" s="221"/>
      <c r="F9" s="221"/>
      <c r="G9" s="221"/>
    </row>
    <row r="10" spans="1:9" x14ac:dyDescent="0.3">
      <c r="A10" s="12" t="s">
        <v>376</v>
      </c>
      <c r="B10" s="67">
        <v>65684674</v>
      </c>
      <c r="C10" s="67">
        <v>0</v>
      </c>
      <c r="D10" s="67">
        <f>++B10+C10</f>
        <v>65684674</v>
      </c>
      <c r="E10" s="67">
        <v>10175511</v>
      </c>
      <c r="F10" s="67">
        <v>10175511</v>
      </c>
      <c r="G10" s="67">
        <f t="shared" ref="G10:G17" si="0">+D10-E10</f>
        <v>55509163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7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7" x14ac:dyDescent="0.3">
      <c r="A18" s="12"/>
      <c r="B18" s="10"/>
      <c r="C18" s="10"/>
      <c r="D18" s="10"/>
      <c r="E18" s="10"/>
      <c r="F18" s="10"/>
      <c r="G18" s="10"/>
    </row>
    <row r="19" spans="1:7" x14ac:dyDescent="0.3">
      <c r="A19" s="11" t="s">
        <v>384</v>
      </c>
      <c r="B19" s="222">
        <f>SUM(B21:B28)</f>
        <v>46845643</v>
      </c>
      <c r="C19" s="222">
        <f>SUM(C21:C28)</f>
        <v>0</v>
      </c>
      <c r="D19" s="222">
        <f>SUM(D21:D28)</f>
        <v>46845643</v>
      </c>
      <c r="E19" s="222">
        <f>SUM(E21:E28)</f>
        <v>9534599</v>
      </c>
      <c r="F19" s="222">
        <f>SUM(F21:F28)</f>
        <v>9534599</v>
      </c>
      <c r="G19" s="222">
        <f>+D19-E19</f>
        <v>37311044</v>
      </c>
    </row>
    <row r="20" spans="1:7" x14ac:dyDescent="0.3">
      <c r="A20" s="11" t="s">
        <v>385</v>
      </c>
      <c r="B20" s="222"/>
      <c r="C20" s="222"/>
      <c r="D20" s="222"/>
      <c r="E20" s="222"/>
      <c r="F20" s="222"/>
      <c r="G20" s="222"/>
    </row>
    <row r="21" spans="1:7" x14ac:dyDescent="0.3">
      <c r="A21" s="12" t="s">
        <v>376</v>
      </c>
      <c r="B21" s="21">
        <v>46845643</v>
      </c>
      <c r="C21" s="21">
        <v>0</v>
      </c>
      <c r="D21" s="21">
        <f>++B21+C21</f>
        <v>46845643</v>
      </c>
      <c r="E21" s="67">
        <v>9534599</v>
      </c>
      <c r="F21" s="67">
        <v>9534599</v>
      </c>
      <c r="G21" s="67">
        <f t="shared" ref="G21:G28" si="1">+D21-E21</f>
        <v>37311044</v>
      </c>
    </row>
    <row r="22" spans="1:7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7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7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7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7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7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7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7" x14ac:dyDescent="0.3">
      <c r="A29" s="9"/>
      <c r="B29" s="85"/>
      <c r="C29" s="85"/>
      <c r="D29" s="85"/>
      <c r="E29" s="85"/>
      <c r="F29" s="85"/>
      <c r="G29" s="10"/>
    </row>
    <row r="30" spans="1:7" x14ac:dyDescent="0.3">
      <c r="A30" s="16" t="s">
        <v>372</v>
      </c>
      <c r="B30" s="19">
        <f>+B8+B19</f>
        <v>112530317</v>
      </c>
      <c r="C30" s="19">
        <f>+C8+C19</f>
        <v>0</v>
      </c>
      <c r="D30" s="19">
        <f>+D8+D19</f>
        <v>112530317</v>
      </c>
      <c r="E30" s="19">
        <f>+E8+E19</f>
        <v>19710110</v>
      </c>
      <c r="F30" s="19">
        <f>+F8+F19</f>
        <v>19710110</v>
      </c>
      <c r="G30" s="19">
        <f>+D30-E30</f>
        <v>92820207</v>
      </c>
    </row>
    <row r="31" spans="1:7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60" t="s">
        <v>461</v>
      </c>
      <c r="E35" s="160"/>
      <c r="F35" s="160"/>
    </row>
    <row r="36" spans="1:6" x14ac:dyDescent="0.3">
      <c r="A36" s="114" t="s">
        <v>455</v>
      </c>
      <c r="D36" s="160" t="s">
        <v>456</v>
      </c>
      <c r="E36" s="160"/>
      <c r="F36" s="160"/>
    </row>
  </sheetData>
  <mergeCells count="22">
    <mergeCell ref="A1:G1"/>
    <mergeCell ref="A2:G2"/>
    <mergeCell ref="A3:G3"/>
    <mergeCell ref="A4:G4"/>
    <mergeCell ref="D35:F35"/>
    <mergeCell ref="F19:F20"/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tabSelected="1" topLeftCell="A76" workbookViewId="0">
      <selection activeCell="F62" sqref="F62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70" t="s">
        <v>458</v>
      </c>
      <c r="C1" s="170"/>
      <c r="D1" s="170"/>
      <c r="E1" s="170"/>
      <c r="F1" s="170"/>
      <c r="G1" s="170"/>
      <c r="H1" s="171"/>
    </row>
    <row r="2" spans="1:8" x14ac:dyDescent="0.3">
      <c r="A2" s="169" t="s">
        <v>443</v>
      </c>
      <c r="B2" s="170"/>
      <c r="C2" s="170"/>
      <c r="D2" s="170"/>
      <c r="E2" s="170"/>
      <c r="F2" s="170"/>
      <c r="G2" s="170"/>
      <c r="H2" s="171"/>
    </row>
    <row r="3" spans="1:8" x14ac:dyDescent="0.3">
      <c r="A3" s="169" t="s">
        <v>386</v>
      </c>
      <c r="B3" s="170"/>
      <c r="C3" s="170"/>
      <c r="D3" s="170"/>
      <c r="E3" s="170"/>
      <c r="F3" s="170"/>
      <c r="G3" s="170"/>
      <c r="H3" s="171"/>
    </row>
    <row r="4" spans="1:8" x14ac:dyDescent="0.3">
      <c r="A4" s="169" t="s">
        <v>462</v>
      </c>
      <c r="B4" s="170"/>
      <c r="C4" s="170"/>
      <c r="D4" s="170"/>
      <c r="E4" s="170"/>
      <c r="F4" s="170"/>
      <c r="G4" s="170"/>
      <c r="H4" s="171"/>
    </row>
    <row r="5" spans="1:8" ht="15" thickBot="1" x14ac:dyDescent="0.35">
      <c r="A5" s="181" t="s">
        <v>0</v>
      </c>
      <c r="B5" s="213"/>
      <c r="C5" s="213"/>
      <c r="D5" s="213"/>
      <c r="E5" s="213"/>
      <c r="F5" s="213"/>
      <c r="G5" s="213"/>
      <c r="H5" s="182"/>
    </row>
    <row r="6" spans="1:8" ht="15" thickBot="1" x14ac:dyDescent="0.35">
      <c r="A6" s="179" t="s">
        <v>1</v>
      </c>
      <c r="B6" s="180"/>
      <c r="C6" s="217" t="s">
        <v>293</v>
      </c>
      <c r="D6" s="218"/>
      <c r="E6" s="218"/>
      <c r="F6" s="218"/>
      <c r="G6" s="219"/>
      <c r="H6" s="150" t="s">
        <v>294</v>
      </c>
    </row>
    <row r="7" spans="1:8" ht="21" thickBot="1" x14ac:dyDescent="0.35">
      <c r="A7" s="181"/>
      <c r="B7" s="182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52"/>
    </row>
    <row r="8" spans="1:8" x14ac:dyDescent="0.3">
      <c r="A8" s="145"/>
      <c r="B8" s="223"/>
      <c r="C8" s="10"/>
      <c r="D8" s="10"/>
      <c r="E8" s="10"/>
      <c r="F8" s="10"/>
      <c r="G8" s="10"/>
      <c r="H8" s="10"/>
    </row>
    <row r="9" spans="1:8" x14ac:dyDescent="0.3">
      <c r="A9" s="224" t="s">
        <v>387</v>
      </c>
      <c r="B9" s="225"/>
      <c r="C9" s="66">
        <f>+C10+C20+C29+C40</f>
        <v>65684674</v>
      </c>
      <c r="D9" s="66">
        <f>+D10+D20+D29+D40</f>
        <v>0</v>
      </c>
      <c r="E9" s="66">
        <f>+E10+E20+E29+E40</f>
        <v>65684674</v>
      </c>
      <c r="F9" s="66">
        <f>+F10+F20+F29+F40</f>
        <v>10175511</v>
      </c>
      <c r="G9" s="66">
        <f>+G10+G20+G29+G40</f>
        <v>10175511</v>
      </c>
      <c r="H9" s="66">
        <f>+E9-F9</f>
        <v>55509163</v>
      </c>
    </row>
    <row r="10" spans="1:8" x14ac:dyDescent="0.3">
      <c r="A10" s="196" t="s">
        <v>388</v>
      </c>
      <c r="B10" s="212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196" t="s">
        <v>397</v>
      </c>
      <c r="B20" s="212"/>
      <c r="C20" s="70">
        <f>SUM(C21:C27)</f>
        <v>65684674</v>
      </c>
      <c r="D20" s="70">
        <f>SUM(D21:D27)</f>
        <v>0</v>
      </c>
      <c r="E20" s="70">
        <f>SUM(E21:E27)</f>
        <v>65684674</v>
      </c>
      <c r="F20" s="70">
        <f>SUM(F21:F27)</f>
        <v>10175511</v>
      </c>
      <c r="G20" s="70">
        <f>SUM(G21:G27)</f>
        <v>10175511</v>
      </c>
      <c r="H20" s="66">
        <f>+E20-F20</f>
        <v>55509163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65684674</v>
      </c>
      <c r="D25" s="73">
        <v>0</v>
      </c>
      <c r="E25" s="73">
        <f>++C25+D25</f>
        <v>65684674</v>
      </c>
      <c r="F25" s="67">
        <v>10175511</v>
      </c>
      <c r="G25" s="67">
        <v>10175511</v>
      </c>
      <c r="H25" s="67">
        <f t="shared" si="1"/>
        <v>55509163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196" t="s">
        <v>405</v>
      </c>
      <c r="B29" s="212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4" t="s">
        <v>415</v>
      </c>
      <c r="B40" s="226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196" t="s">
        <v>420</v>
      </c>
      <c r="B46" s="212"/>
      <c r="C46" s="70">
        <f>+C47+C57+C66+C77</f>
        <v>46845643</v>
      </c>
      <c r="D46" s="70">
        <f>+D47+D57+D66+D77</f>
        <v>0</v>
      </c>
      <c r="E46" s="70">
        <f>+E47+E57+E66+E77</f>
        <v>46845643</v>
      </c>
      <c r="F46" s="70">
        <f>+F47+F57+F66+F77</f>
        <v>9534599</v>
      </c>
      <c r="G46" s="70">
        <f>+G47+G57+G66+G77</f>
        <v>9534599</v>
      </c>
      <c r="H46" s="66">
        <f>+E46-F46</f>
        <v>37311044</v>
      </c>
    </row>
    <row r="47" spans="1:8" x14ac:dyDescent="0.3">
      <c r="A47" s="196" t="s">
        <v>388</v>
      </c>
      <c r="B47" s="212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196" t="s">
        <v>397</v>
      </c>
      <c r="B57" s="212"/>
      <c r="C57" s="70">
        <f>SUM(C58:C64)</f>
        <v>46845643</v>
      </c>
      <c r="D57" s="70">
        <f>SUM(D58:D64)</f>
        <v>0</v>
      </c>
      <c r="E57" s="70">
        <f>SUM(E58:E64)</f>
        <v>46845643</v>
      </c>
      <c r="F57" s="70">
        <f>SUM(F58:F64)</f>
        <v>9534599</v>
      </c>
      <c r="G57" s="70">
        <f>SUM(G58:G64)</f>
        <v>9534599</v>
      </c>
      <c r="H57" s="66">
        <f>+E57-F57</f>
        <v>37311044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46845643</v>
      </c>
      <c r="D62" s="73">
        <v>0</v>
      </c>
      <c r="E62" s="73">
        <f>++C62+D62</f>
        <v>46845643</v>
      </c>
      <c r="F62" s="67">
        <v>9534599</v>
      </c>
      <c r="G62" s="67">
        <v>9534599</v>
      </c>
      <c r="H62" s="67">
        <f t="shared" si="4"/>
        <v>37311044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196" t="s">
        <v>405</v>
      </c>
      <c r="B66" s="212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4" t="s">
        <v>415</v>
      </c>
      <c r="B77" s="226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196" t="s">
        <v>372</v>
      </c>
      <c r="B83" s="212"/>
      <c r="C83" s="70">
        <f>+C9+C46</f>
        <v>112530317</v>
      </c>
      <c r="D83" s="70">
        <f>+D9+D46</f>
        <v>0</v>
      </c>
      <c r="E83" s="70">
        <f>+E9+E46</f>
        <v>112530317</v>
      </c>
      <c r="F83" s="70">
        <f>+F9+F46</f>
        <v>19710110</v>
      </c>
      <c r="G83" s="70">
        <f>+G9+G46</f>
        <v>19710110</v>
      </c>
      <c r="H83" s="66">
        <f>+E83-F83</f>
        <v>92820207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60" t="s">
        <v>461</v>
      </c>
      <c r="F88" s="160"/>
      <c r="G88" s="160"/>
    </row>
    <row r="89" spans="1:8" x14ac:dyDescent="0.3">
      <c r="B89" s="114" t="s">
        <v>455</v>
      </c>
      <c r="E89" s="160" t="s">
        <v>456</v>
      </c>
      <c r="F89" s="160"/>
      <c r="G89" s="160"/>
    </row>
  </sheetData>
  <mergeCells count="22">
    <mergeCell ref="B1:H1"/>
    <mergeCell ref="A6:B7"/>
    <mergeCell ref="C6:G6"/>
    <mergeCell ref="H6:H7"/>
    <mergeCell ref="A2:H2"/>
    <mergeCell ref="A3:H3"/>
    <mergeCell ref="A4:H4"/>
    <mergeCell ref="A5:H5"/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opLeftCell="A4" workbookViewId="0">
      <selection activeCell="J16" sqref="J16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70" t="s">
        <v>458</v>
      </c>
      <c r="B1" s="170"/>
      <c r="C1" s="170"/>
      <c r="D1" s="170"/>
      <c r="E1" s="170"/>
      <c r="F1" s="170"/>
      <c r="G1" s="171"/>
    </row>
    <row r="2" spans="1:7" x14ac:dyDescent="0.3">
      <c r="A2" s="169" t="s">
        <v>444</v>
      </c>
      <c r="B2" s="170"/>
      <c r="C2" s="170"/>
      <c r="D2" s="170"/>
      <c r="E2" s="170"/>
      <c r="F2" s="170"/>
      <c r="G2" s="171"/>
    </row>
    <row r="3" spans="1:7" x14ac:dyDescent="0.3">
      <c r="A3" s="169" t="s">
        <v>421</v>
      </c>
      <c r="B3" s="170"/>
      <c r="C3" s="170"/>
      <c r="D3" s="170"/>
      <c r="E3" s="170"/>
      <c r="F3" s="170"/>
      <c r="G3" s="171"/>
    </row>
    <row r="4" spans="1:7" x14ac:dyDescent="0.3">
      <c r="A4" s="169" t="s">
        <v>462</v>
      </c>
      <c r="B4" s="170"/>
      <c r="C4" s="170"/>
      <c r="D4" s="170"/>
      <c r="E4" s="170"/>
      <c r="F4" s="170"/>
      <c r="G4" s="171"/>
    </row>
    <row r="5" spans="1:7" ht="15" thickBot="1" x14ac:dyDescent="0.35">
      <c r="A5" s="181" t="s">
        <v>0</v>
      </c>
      <c r="B5" s="213"/>
      <c r="C5" s="213"/>
      <c r="D5" s="213"/>
      <c r="E5" s="213"/>
      <c r="F5" s="213"/>
      <c r="G5" s="182"/>
    </row>
    <row r="6" spans="1:7" ht="15" thickBot="1" x14ac:dyDescent="0.35">
      <c r="A6" s="150" t="s">
        <v>1</v>
      </c>
      <c r="B6" s="217" t="s">
        <v>293</v>
      </c>
      <c r="C6" s="218"/>
      <c r="D6" s="218"/>
      <c r="E6" s="218"/>
      <c r="F6" s="219"/>
      <c r="G6" s="150" t="s">
        <v>294</v>
      </c>
    </row>
    <row r="7" spans="1:7" ht="21" thickBot="1" x14ac:dyDescent="0.35">
      <c r="A7" s="152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52"/>
    </row>
    <row r="8" spans="1:7" x14ac:dyDescent="0.3">
      <c r="A8" s="58" t="s">
        <v>423</v>
      </c>
      <c r="B8" s="68">
        <f>+B9+B10+B11+B14+B15+B18</f>
        <v>65684674</v>
      </c>
      <c r="C8" s="68">
        <f>+C9+C10+C11+C14+C15+C18</f>
        <v>0</v>
      </c>
      <c r="D8" s="68">
        <f>+D9+D10+D11+D14+D15+D18</f>
        <v>65684674</v>
      </c>
      <c r="E8" s="68">
        <f>+E9+E10+E11+E14+E15+E18</f>
        <v>10175511</v>
      </c>
      <c r="F8" s="68">
        <f>+F9+F10+F11+F14+F15+F18</f>
        <v>10175511</v>
      </c>
      <c r="G8" s="68">
        <f>+D8-E8</f>
        <v>55509163</v>
      </c>
    </row>
    <row r="9" spans="1:7" x14ac:dyDescent="0.3">
      <c r="A9" s="59" t="s">
        <v>424</v>
      </c>
      <c r="B9" s="68">
        <v>65684674</v>
      </c>
      <c r="C9" s="66">
        <v>0</v>
      </c>
      <c r="D9" s="66">
        <f>++B9+C9</f>
        <v>65684674</v>
      </c>
      <c r="E9" s="66">
        <v>10175511</v>
      </c>
      <c r="F9" s="66">
        <v>10175511</v>
      </c>
      <c r="G9" s="68">
        <f>+D9-E9</f>
        <v>55509163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46845643</v>
      </c>
      <c r="C20" s="68">
        <f>+C21+C22+C23+C26+C27+C30</f>
        <v>0</v>
      </c>
      <c r="D20" s="68">
        <f>+D21+D22+D23+D26+D27+D30</f>
        <v>46845643</v>
      </c>
      <c r="E20" s="68">
        <f>+E21+E22+E23+E26+E27+E30</f>
        <v>9534599</v>
      </c>
      <c r="F20" s="68">
        <f>+F21+F22+F23+F26+F27+F30</f>
        <v>9534599</v>
      </c>
      <c r="G20" s="68">
        <f>+D20-E20</f>
        <v>37311044</v>
      </c>
    </row>
    <row r="21" spans="1:7" x14ac:dyDescent="0.3">
      <c r="A21" s="59" t="s">
        <v>424</v>
      </c>
      <c r="B21" s="68">
        <v>46845643</v>
      </c>
      <c r="C21" s="66">
        <v>0</v>
      </c>
      <c r="D21" s="66">
        <f>++B21+C21</f>
        <v>46845643</v>
      </c>
      <c r="E21" s="66">
        <v>9534599</v>
      </c>
      <c r="F21" s="66">
        <v>9534599</v>
      </c>
      <c r="G21" s="68">
        <f>+D21-E21</f>
        <v>37311044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112530317</v>
      </c>
      <c r="C31" s="68">
        <f>+C8+C20</f>
        <v>0</v>
      </c>
      <c r="D31" s="68">
        <f>+D8+D20</f>
        <v>112530317</v>
      </c>
      <c r="E31" s="68">
        <f>+E8+E20</f>
        <v>19710110</v>
      </c>
      <c r="F31" s="68">
        <f>+F8+F20</f>
        <v>19710110</v>
      </c>
      <c r="G31" s="68">
        <f>+D31-E31</f>
        <v>92820207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30"/>
      <c r="B35" s="6"/>
      <c r="C35" s="6"/>
      <c r="D35" s="130"/>
      <c r="E35" s="130"/>
      <c r="F35" s="130"/>
      <c r="G35" s="6"/>
    </row>
    <row r="36" spans="1:7" x14ac:dyDescent="0.3">
      <c r="A36" s="131" t="s">
        <v>454</v>
      </c>
      <c r="B36" s="6"/>
      <c r="C36" s="6"/>
      <c r="D36" s="227" t="s">
        <v>461</v>
      </c>
      <c r="E36" s="227"/>
      <c r="F36" s="227"/>
      <c r="G36" s="6"/>
    </row>
    <row r="37" spans="1:7" ht="14.4" customHeight="1" x14ac:dyDescent="0.3">
      <c r="A37" s="131" t="s">
        <v>455</v>
      </c>
      <c r="B37" s="6"/>
      <c r="C37" s="6"/>
      <c r="D37" s="227" t="s">
        <v>456</v>
      </c>
      <c r="E37" s="227"/>
      <c r="F37" s="227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6:A7"/>
    <mergeCell ref="B6:F6"/>
    <mergeCell ref="G6:G7"/>
    <mergeCell ref="D36:F36"/>
    <mergeCell ref="D37:F3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Guadalupe Brito Quintal</cp:lastModifiedBy>
  <cp:lastPrinted>2024-10-17T23:24:39Z</cp:lastPrinted>
  <dcterms:created xsi:type="dcterms:W3CDTF">2016-10-13T16:57:53Z</dcterms:created>
  <dcterms:modified xsi:type="dcterms:W3CDTF">2025-04-30T00:12:57Z</dcterms:modified>
</cp:coreProperties>
</file>